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.Norbert\Documents\2023. év\2023. évi költségvetés\Közgyűlésre\2023. évi\"/>
    </mc:Choice>
  </mc:AlternateContent>
  <xr:revisionPtr revIDLastSave="0" documentId="13_ncr:1_{B6651AC9-C14D-4370-8D28-498FCBDBF28E}" xr6:coauthVersionLast="47" xr6:coauthVersionMax="47" xr10:uidLastSave="{00000000-0000-0000-0000-000000000000}"/>
  <bookViews>
    <workbookView xWindow="28680" yWindow="-120" windowWidth="29040" windowHeight="15840" tabRatio="841" activeTab="7" xr2:uid="{00000000-000D-0000-FFFF-FFFF00000000}"/>
  </bookViews>
  <sheets>
    <sheet name="1." sheetId="44" r:id="rId1"/>
    <sheet name="2." sheetId="31" r:id="rId2"/>
    <sheet name="3." sheetId="55" r:id="rId3"/>
    <sheet name="4." sheetId="58" r:id="rId4"/>
    <sheet name="5." sheetId="57" r:id="rId5"/>
    <sheet name="6." sheetId="56" r:id="rId6"/>
    <sheet name="7." sheetId="54" r:id="rId7"/>
    <sheet name="8." sheetId="59" r:id="rId8"/>
  </sheets>
  <externalReferences>
    <externalReference r:id="rId9"/>
  </externalReferences>
  <definedNames>
    <definedName name="_xlnm.Print_Titles" localSheetId="3">'4.'!$1:$9</definedName>
    <definedName name="_xlnm.Print_Titles" localSheetId="4">'5.'!$1:$9</definedName>
    <definedName name="_xlnm.Print_Titles" localSheetId="5">'6.'!$1:$9</definedName>
    <definedName name="_xlnm.Print_Area" localSheetId="3">'4.'!$A$1:$N$69</definedName>
    <definedName name="_xlnm.Print_Area" localSheetId="4">'5.'!$A$1:$N$69</definedName>
    <definedName name="_xlnm.Print_Area" localSheetId="5">'6.'!$A$1:$N$69</definedName>
    <definedName name="_xlnm.Print_Area" localSheetId="6">'7.'!$A$1:$N$31</definedName>
  </definedNames>
  <calcPr calcId="181029"/>
</workbook>
</file>

<file path=xl/calcChain.xml><?xml version="1.0" encoding="utf-8"?>
<calcChain xmlns="http://schemas.openxmlformats.org/spreadsheetml/2006/main">
  <c r="I26" i="55" l="1"/>
  <c r="J26" i="55"/>
  <c r="H26" i="55"/>
  <c r="K26" i="55"/>
  <c r="L26" i="55"/>
  <c r="M26" i="55"/>
  <c r="N26" i="55" l="1"/>
  <c r="O26" i="55"/>
  <c r="P26" i="55"/>
  <c r="G26" i="55"/>
  <c r="G25" i="55"/>
  <c r="H25" i="55"/>
  <c r="P25" i="55"/>
  <c r="D23" i="55" l="1"/>
  <c r="H11" i="55"/>
  <c r="G11" i="55"/>
  <c r="D18" i="55"/>
  <c r="N11" i="55"/>
  <c r="N14" i="55"/>
  <c r="O11" i="55"/>
  <c r="I11" i="55"/>
  <c r="N16" i="55"/>
  <c r="C11" i="44" l="1"/>
  <c r="C12" i="44"/>
  <c r="C13" i="44"/>
  <c r="C14" i="44"/>
  <c r="C15" i="44"/>
  <c r="C16" i="44"/>
  <c r="C18" i="44"/>
  <c r="C17" i="44"/>
  <c r="C10" i="44"/>
  <c r="C19" i="44" l="1"/>
  <c r="G27" i="54" l="1"/>
  <c r="E27" i="54"/>
  <c r="G18" i="54"/>
  <c r="E16" i="59" l="1"/>
  <c r="F16" i="59"/>
  <c r="H16" i="59"/>
  <c r="I16" i="59"/>
  <c r="J16" i="59"/>
  <c r="K16" i="59"/>
  <c r="L16" i="59"/>
  <c r="N16" i="59"/>
  <c r="E17" i="59"/>
  <c r="F17" i="59"/>
  <c r="G17" i="59"/>
  <c r="H17" i="59"/>
  <c r="I17" i="59"/>
  <c r="J17" i="59"/>
  <c r="K17" i="59"/>
  <c r="L17" i="59"/>
  <c r="M17" i="59"/>
  <c r="N17" i="59"/>
  <c r="D17" i="59"/>
  <c r="D16" i="59"/>
  <c r="N15" i="59"/>
  <c r="L15" i="59"/>
  <c r="K15" i="59"/>
  <c r="J15" i="59"/>
  <c r="I15" i="59"/>
  <c r="H15" i="59"/>
  <c r="F15" i="59"/>
  <c r="D15" i="59"/>
  <c r="M13" i="59"/>
  <c r="M15" i="59" s="1"/>
  <c r="G13" i="59"/>
  <c r="G15" i="59" s="1"/>
  <c r="N12" i="59"/>
  <c r="L12" i="59"/>
  <c r="K12" i="59"/>
  <c r="J12" i="59"/>
  <c r="I12" i="59"/>
  <c r="H12" i="59"/>
  <c r="F12" i="59"/>
  <c r="D12" i="59"/>
  <c r="M11" i="59"/>
  <c r="M10" i="59"/>
  <c r="M16" i="59" s="1"/>
  <c r="G10" i="59"/>
  <c r="G12" i="59" s="1"/>
  <c r="N15" i="54"/>
  <c r="N16" i="54"/>
  <c r="G16" i="59" l="1"/>
  <c r="M12" i="59"/>
  <c r="L11" i="55"/>
  <c r="K11" i="55"/>
  <c r="J11" i="55"/>
  <c r="D26" i="55" l="1"/>
  <c r="G19" i="44" l="1"/>
  <c r="H19" i="44"/>
  <c r="I19" i="44"/>
  <c r="F19" i="44"/>
  <c r="D22" i="55" l="1"/>
  <c r="D21" i="55"/>
  <c r="P11" i="55" l="1"/>
  <c r="M11" i="55"/>
  <c r="F11" i="55"/>
  <c r="E11" i="55"/>
  <c r="D11" i="55" l="1"/>
  <c r="D24" i="55" l="1"/>
  <c r="D25" i="55"/>
  <c r="D27" i="55"/>
  <c r="D28" i="55"/>
  <c r="D29" i="55"/>
  <c r="D12" i="55"/>
  <c r="D13" i="55"/>
  <c r="D14" i="55"/>
  <c r="D15" i="55"/>
  <c r="D16" i="55"/>
  <c r="D17" i="55"/>
  <c r="N64" i="58"/>
  <c r="M64" i="58"/>
  <c r="L64" i="58"/>
  <c r="E65" i="58"/>
  <c r="G65" i="58"/>
  <c r="F65" i="58"/>
  <c r="F64" i="58"/>
  <c r="F18" i="59" l="1"/>
  <c r="N18" i="59"/>
  <c r="L18" i="59"/>
  <c r="K18" i="59"/>
  <c r="I18" i="59"/>
  <c r="H18" i="59"/>
  <c r="D18" i="59"/>
  <c r="M18" i="59" l="1"/>
  <c r="G18" i="59"/>
  <c r="J18" i="59"/>
  <c r="F69" i="58" l="1"/>
  <c r="G69" i="58"/>
  <c r="M52" i="58"/>
  <c r="N52" i="58"/>
  <c r="M51" i="58"/>
  <c r="N51" i="58"/>
  <c r="L51" i="58"/>
  <c r="L52" i="58"/>
  <c r="M50" i="58"/>
  <c r="N50" i="58"/>
  <c r="M46" i="58"/>
  <c r="N46" i="58"/>
  <c r="L50" i="58"/>
  <c r="M48" i="58"/>
  <c r="N48" i="58"/>
  <c r="M47" i="58"/>
  <c r="N47" i="58"/>
  <c r="L47" i="58"/>
  <c r="L48" i="58"/>
  <c r="L46" i="58"/>
  <c r="M65" i="58"/>
  <c r="N65" i="58"/>
  <c r="L65" i="58"/>
  <c r="G64" i="58"/>
  <c r="E64" i="58"/>
  <c r="E52" i="58"/>
  <c r="F51" i="58"/>
  <c r="G51" i="58"/>
  <c r="E51" i="58"/>
  <c r="F50" i="58"/>
  <c r="G50" i="58"/>
  <c r="E50" i="58"/>
  <c r="F48" i="58"/>
  <c r="G48" i="58"/>
  <c r="E48" i="58"/>
  <c r="F47" i="58"/>
  <c r="G47" i="58"/>
  <c r="E47" i="58"/>
  <c r="F46" i="58"/>
  <c r="G46" i="58"/>
  <c r="F44" i="58"/>
  <c r="G44" i="58"/>
  <c r="F43" i="58"/>
  <c r="G43" i="58"/>
  <c r="E43" i="58"/>
  <c r="E44" i="58"/>
  <c r="F42" i="58"/>
  <c r="G42" i="58"/>
  <c r="F27" i="58"/>
  <c r="G27" i="58"/>
  <c r="E27" i="58"/>
  <c r="F26" i="58"/>
  <c r="G26" i="58"/>
  <c r="E26" i="58"/>
  <c r="F25" i="58"/>
  <c r="G25" i="58"/>
  <c r="E25" i="58"/>
  <c r="F23" i="58"/>
  <c r="G23" i="58"/>
  <c r="F22" i="58"/>
  <c r="G22" i="58"/>
  <c r="F21" i="58"/>
  <c r="G21" i="58"/>
  <c r="E22" i="58"/>
  <c r="E23" i="58"/>
  <c r="F19" i="58"/>
  <c r="G19" i="58"/>
  <c r="F18" i="58"/>
  <c r="G18" i="58"/>
  <c r="E18" i="58"/>
  <c r="E19" i="58"/>
  <c r="F17" i="58"/>
  <c r="G17" i="58"/>
  <c r="E17" i="58"/>
  <c r="F15" i="58"/>
  <c r="G15" i="58"/>
  <c r="F14" i="58"/>
  <c r="G14" i="58"/>
  <c r="E14" i="58"/>
  <c r="E15" i="58"/>
  <c r="F13" i="58"/>
  <c r="G13" i="58"/>
  <c r="M44" i="58"/>
  <c r="N44" i="58"/>
  <c r="M43" i="58"/>
  <c r="N43" i="58"/>
  <c r="L43" i="58"/>
  <c r="L44" i="58"/>
  <c r="N42" i="58"/>
  <c r="M15" i="58"/>
  <c r="N15" i="58"/>
  <c r="L15" i="58"/>
  <c r="N14" i="58"/>
  <c r="N13" i="58"/>
  <c r="M19" i="58"/>
  <c r="N19" i="58"/>
  <c r="M18" i="58"/>
  <c r="N18" i="58"/>
  <c r="M17" i="58"/>
  <c r="N17" i="58"/>
  <c r="L18" i="58"/>
  <c r="L19" i="58"/>
  <c r="M23" i="58"/>
  <c r="N23" i="58"/>
  <c r="L23" i="58"/>
  <c r="M21" i="58"/>
  <c r="N21" i="58"/>
  <c r="M22" i="58"/>
  <c r="N22" i="58"/>
  <c r="L22" i="58"/>
  <c r="M25" i="58"/>
  <c r="N25" i="58"/>
  <c r="M26" i="58"/>
  <c r="N26" i="58"/>
  <c r="M27" i="58"/>
  <c r="N27" i="58"/>
  <c r="L26" i="58"/>
  <c r="L27" i="58"/>
  <c r="L25" i="58"/>
  <c r="L30" i="58"/>
  <c r="L31" i="58"/>
  <c r="L32" i="58"/>
  <c r="L33" i="58"/>
  <c r="M30" i="58"/>
  <c r="M31" i="58"/>
  <c r="M32" i="58"/>
  <c r="M33" i="58"/>
  <c r="N30" i="58"/>
  <c r="N31" i="58"/>
  <c r="N32" i="58"/>
  <c r="N33" i="58"/>
  <c r="N29" i="58"/>
  <c r="M28" i="54"/>
  <c r="N28" i="54"/>
  <c r="L28" i="54"/>
  <c r="M20" i="54"/>
  <c r="M24" i="54" s="1"/>
  <c r="N20" i="54"/>
  <c r="N24" i="54" s="1"/>
  <c r="L20" i="54"/>
  <c r="L24" i="54" s="1"/>
  <c r="F20" i="54"/>
  <c r="G20" i="54"/>
  <c r="E20" i="54"/>
  <c r="E56" i="58" l="1"/>
  <c r="E36" i="58"/>
  <c r="G36" i="58"/>
  <c r="G37" i="58"/>
  <c r="E37" i="58"/>
  <c r="E61" i="58" s="1"/>
  <c r="E69" i="58" s="1"/>
  <c r="G35" i="58"/>
  <c r="G63" i="58"/>
  <c r="F63" i="58"/>
  <c r="N35" i="58"/>
  <c r="N54" i="58"/>
  <c r="N36" i="58"/>
  <c r="N55" i="58"/>
  <c r="G54" i="58"/>
  <c r="G55" i="58"/>
  <c r="F35" i="58"/>
  <c r="F54" i="58"/>
  <c r="F36" i="58"/>
  <c r="F55" i="58"/>
  <c r="M29" i="58"/>
  <c r="M28" i="58" s="1"/>
  <c r="M13" i="58"/>
  <c r="M42" i="58"/>
  <c r="M54" i="58" s="1"/>
  <c r="M14" i="58"/>
  <c r="M36" i="58" s="1"/>
  <c r="M55" i="58"/>
  <c r="L29" i="58"/>
  <c r="L28" i="58" s="1"/>
  <c r="L21" i="58"/>
  <c r="L20" i="58" s="1"/>
  <c r="L17" i="58"/>
  <c r="L16" i="58" s="1"/>
  <c r="L13" i="58"/>
  <c r="L42" i="58"/>
  <c r="L54" i="58" s="1"/>
  <c r="L14" i="58"/>
  <c r="L36" i="58" s="1"/>
  <c r="L55" i="58"/>
  <c r="E21" i="58"/>
  <c r="E20" i="58" s="1"/>
  <c r="E13" i="58"/>
  <c r="E12" i="58" s="1"/>
  <c r="E46" i="58"/>
  <c r="E45" i="58" s="1"/>
  <c r="E42" i="58"/>
  <c r="E41" i="58" s="1"/>
  <c r="E55" i="58"/>
  <c r="N54" i="57"/>
  <c r="E54" i="57"/>
  <c r="L54" i="57"/>
  <c r="G35" i="57"/>
  <c r="G36" i="57"/>
  <c r="N35" i="57"/>
  <c r="N36" i="57"/>
  <c r="N37" i="57"/>
  <c r="F35" i="57"/>
  <c r="F36" i="57"/>
  <c r="M36" i="57"/>
  <c r="M35" i="57"/>
  <c r="M37" i="57"/>
  <c r="E36" i="57"/>
  <c r="E35" i="57"/>
  <c r="L35" i="57"/>
  <c r="L36" i="57"/>
  <c r="L37" i="57"/>
  <c r="F54" i="57"/>
  <c r="M54" i="57"/>
  <c r="E54" i="56"/>
  <c r="L54" i="56"/>
  <c r="E35" i="56"/>
  <c r="L35" i="56"/>
  <c r="L36" i="56"/>
  <c r="L37" i="56"/>
  <c r="F35" i="56"/>
  <c r="M35" i="56"/>
  <c r="M36" i="56"/>
  <c r="M37" i="56"/>
  <c r="M54" i="56"/>
  <c r="G11" i="54"/>
  <c r="G17" i="54" s="1"/>
  <c r="N17" i="54"/>
  <c r="F11" i="54"/>
  <c r="F17" i="54" s="1"/>
  <c r="F18" i="54" s="1"/>
  <c r="M17" i="54"/>
  <c r="M26" i="54" s="1"/>
  <c r="E11" i="54"/>
  <c r="E17" i="54" s="1"/>
  <c r="L17" i="54"/>
  <c r="E63" i="58"/>
  <c r="E49" i="58"/>
  <c r="L56" i="58"/>
  <c r="F41" i="58"/>
  <c r="F45" i="58"/>
  <c r="F49" i="58"/>
  <c r="F20" i="58"/>
  <c r="F12" i="58"/>
  <c r="M63" i="58"/>
  <c r="F56" i="58"/>
  <c r="F37" i="58"/>
  <c r="E24" i="58"/>
  <c r="E16" i="58"/>
  <c r="F24" i="58"/>
  <c r="F16" i="58"/>
  <c r="L63" i="58"/>
  <c r="L49" i="58"/>
  <c r="L45" i="58"/>
  <c r="L61" i="58"/>
  <c r="L69" i="58" s="1"/>
  <c r="M56" i="58"/>
  <c r="M49" i="58"/>
  <c r="M45" i="58"/>
  <c r="M61" i="58"/>
  <c r="M69" i="58" s="1"/>
  <c r="L37" i="58"/>
  <c r="L24" i="58"/>
  <c r="M37" i="58"/>
  <c r="M24" i="58"/>
  <c r="N63" i="58"/>
  <c r="G52" i="58"/>
  <c r="G49" i="58" s="1"/>
  <c r="G45" i="58"/>
  <c r="N61" i="58"/>
  <c r="N69" i="58" s="1"/>
  <c r="G41" i="58"/>
  <c r="G24" i="58"/>
  <c r="N24" i="58"/>
  <c r="N20" i="58"/>
  <c r="G20" i="58"/>
  <c r="N16" i="58"/>
  <c r="G16" i="58"/>
  <c r="G12" i="58"/>
  <c r="N12" i="58"/>
  <c r="M63" i="57"/>
  <c r="L63" i="57"/>
  <c r="N63" i="57"/>
  <c r="L12" i="56"/>
  <c r="L16" i="56"/>
  <c r="L20" i="56"/>
  <c r="M12" i="56"/>
  <c r="M16" i="56"/>
  <c r="M20" i="56"/>
  <c r="G63" i="57"/>
  <c r="F63" i="57"/>
  <c r="E63" i="57"/>
  <c r="N56" i="57"/>
  <c r="M56" i="57"/>
  <c r="L56" i="57"/>
  <c r="G56" i="57"/>
  <c r="F56" i="57"/>
  <c r="E56" i="57"/>
  <c r="N55" i="57"/>
  <c r="M55" i="57"/>
  <c r="L55" i="57"/>
  <c r="G55" i="57"/>
  <c r="F55" i="57"/>
  <c r="E55" i="57"/>
  <c r="G54" i="57"/>
  <c r="N49" i="57"/>
  <c r="M49" i="57"/>
  <c r="L49" i="57"/>
  <c r="G49" i="57"/>
  <c r="F49" i="57"/>
  <c r="E49" i="57"/>
  <c r="N45" i="57"/>
  <c r="M45" i="57"/>
  <c r="L45" i="57"/>
  <c r="G45" i="57"/>
  <c r="F45" i="57"/>
  <c r="E45" i="57"/>
  <c r="N41" i="57"/>
  <c r="M41" i="57"/>
  <c r="L41" i="57"/>
  <c r="G41" i="57"/>
  <c r="F41" i="57"/>
  <c r="E41" i="57"/>
  <c r="G37" i="57"/>
  <c r="G61" i="57" s="1"/>
  <c r="G69" i="57" s="1"/>
  <c r="F37" i="57"/>
  <c r="E37" i="57"/>
  <c r="E61" i="57" s="1"/>
  <c r="E69" i="57" s="1"/>
  <c r="N28" i="57"/>
  <c r="M28" i="57"/>
  <c r="L28" i="57"/>
  <c r="N24" i="57"/>
  <c r="M24" i="57"/>
  <c r="L24" i="57"/>
  <c r="G24" i="57"/>
  <c r="F24" i="57"/>
  <c r="E24" i="57"/>
  <c r="N20" i="57"/>
  <c r="M20" i="57"/>
  <c r="L20" i="57"/>
  <c r="G20" i="57"/>
  <c r="F20" i="57"/>
  <c r="E20" i="57"/>
  <c r="N16" i="57"/>
  <c r="M16" i="57"/>
  <c r="L16" i="57"/>
  <c r="G16" i="57"/>
  <c r="F16" i="57"/>
  <c r="E16" i="57"/>
  <c r="N12" i="57"/>
  <c r="M12" i="57"/>
  <c r="G12" i="57"/>
  <c r="F12" i="57"/>
  <c r="E12" i="57"/>
  <c r="E63" i="56"/>
  <c r="E56" i="56"/>
  <c r="E55" i="56"/>
  <c r="E49" i="56"/>
  <c r="E45" i="56"/>
  <c r="E41" i="56"/>
  <c r="F63" i="56"/>
  <c r="F56" i="56"/>
  <c r="F55" i="56"/>
  <c r="F54" i="56"/>
  <c r="F49" i="56"/>
  <c r="F45" i="56"/>
  <c r="F41" i="56"/>
  <c r="E37" i="56"/>
  <c r="E61" i="56" s="1"/>
  <c r="E69" i="56" s="1"/>
  <c r="E36" i="56"/>
  <c r="F37" i="56"/>
  <c r="F61" i="56" s="1"/>
  <c r="F69" i="56" s="1"/>
  <c r="F36" i="56"/>
  <c r="F60" i="56" s="1"/>
  <c r="F68" i="56" s="1"/>
  <c r="E24" i="56"/>
  <c r="E20" i="56"/>
  <c r="E16" i="56"/>
  <c r="E12" i="56"/>
  <c r="F24" i="56"/>
  <c r="F20" i="56"/>
  <c r="F16" i="56"/>
  <c r="F12" i="56"/>
  <c r="L56" i="56"/>
  <c r="L55" i="56"/>
  <c r="L49" i="56"/>
  <c r="L45" i="56"/>
  <c r="L41" i="56"/>
  <c r="M56" i="56"/>
  <c r="M55" i="56"/>
  <c r="M60" i="56" s="1"/>
  <c r="M68" i="56" s="1"/>
  <c r="M49" i="56"/>
  <c r="M45" i="56"/>
  <c r="M41" i="56"/>
  <c r="L61" i="56"/>
  <c r="L28" i="56"/>
  <c r="L24" i="56"/>
  <c r="M28" i="56"/>
  <c r="M24" i="56"/>
  <c r="G63" i="56"/>
  <c r="N56" i="56"/>
  <c r="G56" i="56"/>
  <c r="N55" i="56"/>
  <c r="G55" i="56"/>
  <c r="N54" i="56"/>
  <c r="G54" i="56"/>
  <c r="N49" i="56"/>
  <c r="G49" i="56"/>
  <c r="N45" i="56"/>
  <c r="G45" i="56"/>
  <c r="N41" i="56"/>
  <c r="G41" i="56"/>
  <c r="N37" i="56"/>
  <c r="N61" i="56" s="1"/>
  <c r="G37" i="56"/>
  <c r="N36" i="56"/>
  <c r="G36" i="56"/>
  <c r="G60" i="56" s="1"/>
  <c r="G68" i="56" s="1"/>
  <c r="N35" i="56"/>
  <c r="G35" i="56"/>
  <c r="N28" i="56"/>
  <c r="N24" i="56"/>
  <c r="G24" i="56"/>
  <c r="N20" i="56"/>
  <c r="G20" i="56"/>
  <c r="N16" i="56"/>
  <c r="G16" i="56"/>
  <c r="N12" i="56"/>
  <c r="G12" i="56"/>
  <c r="P30" i="55"/>
  <c r="O30" i="55"/>
  <c r="N30" i="55"/>
  <c r="M30" i="55"/>
  <c r="L30" i="55"/>
  <c r="K30" i="55"/>
  <c r="J30" i="55"/>
  <c r="I30" i="55"/>
  <c r="H30" i="55"/>
  <c r="G30" i="55"/>
  <c r="F30" i="55"/>
  <c r="E30" i="55"/>
  <c r="D30" i="55"/>
  <c r="P19" i="55"/>
  <c r="N19" i="55"/>
  <c r="L19" i="55"/>
  <c r="K19" i="55"/>
  <c r="G19" i="55"/>
  <c r="F19" i="55"/>
  <c r="O19" i="55"/>
  <c r="M19" i="55"/>
  <c r="J19" i="55"/>
  <c r="I19" i="55"/>
  <c r="H19" i="55"/>
  <c r="E19" i="55"/>
  <c r="D19" i="55"/>
  <c r="M11" i="54"/>
  <c r="N11" i="54"/>
  <c r="L11" i="54"/>
  <c r="F28" i="54"/>
  <c r="G28" i="54"/>
  <c r="E28" i="54"/>
  <c r="G24" i="54"/>
  <c r="G25" i="54" s="1"/>
  <c r="F24" i="54"/>
  <c r="F25" i="54" s="1"/>
  <c r="E24" i="54"/>
  <c r="E25" i="54" s="1"/>
  <c r="F10" i="31"/>
  <c r="F11" i="31"/>
  <c r="F14" i="31"/>
  <c r="L12" i="57"/>
  <c r="N41" i="58"/>
  <c r="N37" i="58"/>
  <c r="N56" i="58"/>
  <c r="N28" i="58"/>
  <c r="N45" i="58"/>
  <c r="N49" i="58"/>
  <c r="M20" i="58"/>
  <c r="M16" i="58"/>
  <c r="L26" i="54" l="1"/>
  <c r="L31" i="54" s="1"/>
  <c r="E18" i="54"/>
  <c r="L60" i="56"/>
  <c r="L68" i="56" s="1"/>
  <c r="E60" i="58"/>
  <c r="E68" i="58" s="1"/>
  <c r="G53" i="56"/>
  <c r="L61" i="57"/>
  <c r="L53" i="58"/>
  <c r="N40" i="57"/>
  <c r="L34" i="56"/>
  <c r="M53" i="57"/>
  <c r="G40" i="57"/>
  <c r="N61" i="57"/>
  <c r="F15" i="31"/>
  <c r="G40" i="56"/>
  <c r="L40" i="57"/>
  <c r="M60" i="57"/>
  <c r="M68" i="57" s="1"/>
  <c r="G61" i="56"/>
  <c r="G69" i="56" s="1"/>
  <c r="N40" i="56"/>
  <c r="F53" i="56"/>
  <c r="E40" i="56"/>
  <c r="M40" i="57"/>
  <c r="E60" i="57"/>
  <c r="E68" i="57" s="1"/>
  <c r="N53" i="58"/>
  <c r="G34" i="58"/>
  <c r="G60" i="58"/>
  <c r="G68" i="58" s="1"/>
  <c r="F40" i="56"/>
  <c r="F53" i="58"/>
  <c r="F60" i="58"/>
  <c r="F68" i="58" s="1"/>
  <c r="G59" i="58"/>
  <c r="G67" i="58" s="1"/>
  <c r="G66" i="58" s="1"/>
  <c r="N53" i="56"/>
  <c r="N59" i="57"/>
  <c r="N60" i="57"/>
  <c r="N68" i="57" s="1"/>
  <c r="N59" i="56"/>
  <c r="N67" i="56" s="1"/>
  <c r="F40" i="57"/>
  <c r="F40" i="58"/>
  <c r="E40" i="57"/>
  <c r="E11" i="57"/>
  <c r="F59" i="57"/>
  <c r="F67" i="57" s="1"/>
  <c r="M35" i="58"/>
  <c r="M34" i="58" s="1"/>
  <c r="M59" i="57"/>
  <c r="M67" i="57" s="1"/>
  <c r="G60" i="57"/>
  <c r="G68" i="57" s="1"/>
  <c r="E11" i="56"/>
  <c r="F11" i="56"/>
  <c r="G11" i="56"/>
  <c r="N60" i="56"/>
  <c r="N68" i="56" s="1"/>
  <c r="M40" i="56"/>
  <c r="M61" i="56"/>
  <c r="F60" i="57"/>
  <c r="F68" i="57" s="1"/>
  <c r="E53" i="57"/>
  <c r="M60" i="58"/>
  <c r="M68" i="58" s="1"/>
  <c r="F34" i="58"/>
  <c r="M38" i="58" s="1"/>
  <c r="G34" i="56"/>
  <c r="E34" i="57"/>
  <c r="N40" i="58"/>
  <c r="G59" i="56"/>
  <c r="L40" i="56"/>
  <c r="E60" i="56"/>
  <c r="E68" i="56" s="1"/>
  <c r="L60" i="57"/>
  <c r="L68" i="57" s="1"/>
  <c r="M61" i="57"/>
  <c r="L60" i="58"/>
  <c r="L68" i="58" s="1"/>
  <c r="G56" i="58"/>
  <c r="G53" i="58" s="1"/>
  <c r="N26" i="54"/>
  <c r="M31" i="54"/>
  <c r="G40" i="58"/>
  <c r="L11" i="57"/>
  <c r="N11" i="57"/>
  <c r="F11" i="57"/>
  <c r="G11" i="58"/>
  <c r="E59" i="57"/>
  <c r="E67" i="57" s="1"/>
  <c r="N34" i="56"/>
  <c r="M41" i="58"/>
  <c r="M40" i="58" s="1"/>
  <c r="F11" i="58"/>
  <c r="E40" i="58"/>
  <c r="G34" i="57"/>
  <c r="E31" i="55"/>
  <c r="F9" i="55" s="1"/>
  <c r="F31" i="55" s="1"/>
  <c r="G9" i="55" s="1"/>
  <c r="G31" i="55" s="1"/>
  <c r="H9" i="55" s="1"/>
  <c r="H31" i="55" s="1"/>
  <c r="I9" i="55" s="1"/>
  <c r="I31" i="55" s="1"/>
  <c r="J9" i="55" s="1"/>
  <c r="J31" i="55" s="1"/>
  <c r="K9" i="55" s="1"/>
  <c r="K31" i="55" s="1"/>
  <c r="L9" i="55" s="1"/>
  <c r="L31" i="55" s="1"/>
  <c r="M9" i="55" s="1"/>
  <c r="M31" i="55" s="1"/>
  <c r="N9" i="55" s="1"/>
  <c r="N31" i="55" s="1"/>
  <c r="O9" i="55" s="1"/>
  <c r="O31" i="55" s="1"/>
  <c r="P9" i="55" s="1"/>
  <c r="P31" i="55" s="1"/>
  <c r="F53" i="57"/>
  <c r="M11" i="57"/>
  <c r="L41" i="58"/>
  <c r="L40" i="58" s="1"/>
  <c r="L35" i="58"/>
  <c r="L34" i="58" s="1"/>
  <c r="E54" i="58"/>
  <c r="E53" i="58" s="1"/>
  <c r="N34" i="58"/>
  <c r="N60" i="58"/>
  <c r="N68" i="58" s="1"/>
  <c r="N59" i="58"/>
  <c r="N67" i="58" s="1"/>
  <c r="G11" i="57"/>
  <c r="F59" i="58"/>
  <c r="F67" i="58" s="1"/>
  <c r="M11" i="56"/>
  <c r="L11" i="56"/>
  <c r="E11" i="58"/>
  <c r="N11" i="56"/>
  <c r="N11" i="58"/>
  <c r="D31" i="55"/>
  <c r="G53" i="57"/>
  <c r="G59" i="57"/>
  <c r="G67" i="57" s="1"/>
  <c r="E26" i="54"/>
  <c r="G26" i="54"/>
  <c r="M53" i="56"/>
  <c r="F57" i="56" s="1"/>
  <c r="M34" i="56"/>
  <c r="E34" i="56"/>
  <c r="E53" i="56"/>
  <c r="E59" i="56"/>
  <c r="L34" i="57"/>
  <c r="M34" i="57"/>
  <c r="N34" i="57"/>
  <c r="L53" i="57"/>
  <c r="E57" i="57" s="1"/>
  <c r="N53" i="57"/>
  <c r="M59" i="56"/>
  <c r="M12" i="58"/>
  <c r="M11" i="58" s="1"/>
  <c r="L59" i="57"/>
  <c r="F59" i="56"/>
  <c r="F26" i="54"/>
  <c r="F27" i="54" s="1"/>
  <c r="F61" i="57"/>
  <c r="F69" i="57" s="1"/>
  <c r="L12" i="58"/>
  <c r="L11" i="58" s="1"/>
  <c r="F34" i="56"/>
  <c r="L53" i="56"/>
  <c r="L59" i="56"/>
  <c r="F34" i="57"/>
  <c r="M53" i="58"/>
  <c r="E35" i="58"/>
  <c r="E59" i="58" l="1"/>
  <c r="E58" i="58" s="1"/>
  <c r="N38" i="57"/>
  <c r="E57" i="58"/>
  <c r="F57" i="58"/>
  <c r="F57" i="57"/>
  <c r="E57" i="56"/>
  <c r="G58" i="56"/>
  <c r="G58" i="58"/>
  <c r="E38" i="56"/>
  <c r="F66" i="58"/>
  <c r="G57" i="56"/>
  <c r="G38" i="58"/>
  <c r="M66" i="57"/>
  <c r="G57" i="58"/>
  <c r="N66" i="56"/>
  <c r="N58" i="57"/>
  <c r="L59" i="58"/>
  <c r="L67" i="58" s="1"/>
  <c r="L66" i="58" s="1"/>
  <c r="E66" i="57"/>
  <c r="G57" i="57"/>
  <c r="N67" i="57"/>
  <c r="N66" i="57" s="1"/>
  <c r="M59" i="58"/>
  <c r="M67" i="58" s="1"/>
  <c r="M66" i="58" s="1"/>
  <c r="E58" i="57"/>
  <c r="M58" i="57"/>
  <c r="G67" i="56"/>
  <c r="G66" i="56" s="1"/>
  <c r="F38" i="56"/>
  <c r="F58" i="58"/>
  <c r="L38" i="57"/>
  <c r="N58" i="56"/>
  <c r="G38" i="56"/>
  <c r="N31" i="54"/>
  <c r="M38" i="57"/>
  <c r="F66" i="57"/>
  <c r="N66" i="58"/>
  <c r="N58" i="58"/>
  <c r="E34" i="58"/>
  <c r="E38" i="58" s="1"/>
  <c r="E67" i="58"/>
  <c r="L67" i="56"/>
  <c r="L66" i="56" s="1"/>
  <c r="L58" i="56"/>
  <c r="F31" i="54"/>
  <c r="L67" i="57"/>
  <c r="L66" i="57" s="1"/>
  <c r="L58" i="57"/>
  <c r="F58" i="57"/>
  <c r="M58" i="56"/>
  <c r="M67" i="56"/>
  <c r="M66" i="56" s="1"/>
  <c r="F67" i="56"/>
  <c r="F66" i="56" s="1"/>
  <c r="F58" i="56"/>
  <c r="E67" i="56"/>
  <c r="E66" i="56" s="1"/>
  <c r="E58" i="56"/>
  <c r="G31" i="54"/>
  <c r="E31" i="54"/>
  <c r="G66" i="57"/>
  <c r="G58" i="57"/>
  <c r="G62" i="57" s="1"/>
  <c r="G62" i="56" l="1"/>
  <c r="G62" i="58"/>
  <c r="M58" i="58"/>
  <c r="F62" i="58" s="1"/>
  <c r="L58" i="58"/>
  <c r="E62" i="58" s="1"/>
  <c r="L62" i="57"/>
  <c r="M62" i="57"/>
  <c r="E62" i="56"/>
  <c r="F62" i="56"/>
  <c r="E66" i="58"/>
</calcChain>
</file>

<file path=xl/sharedStrings.xml><?xml version="1.0" encoding="utf-8"?>
<sst xmlns="http://schemas.openxmlformats.org/spreadsheetml/2006/main" count="982" uniqueCount="211">
  <si>
    <t>Megnevezés</t>
  </si>
  <si>
    <t>I.</t>
  </si>
  <si>
    <t>1.</t>
  </si>
  <si>
    <t>2.</t>
  </si>
  <si>
    <t>II.</t>
  </si>
  <si>
    <t>3.</t>
  </si>
  <si>
    <t>4.</t>
  </si>
  <si>
    <t>Közhatalmi bevételek</t>
  </si>
  <si>
    <t>5.</t>
  </si>
  <si>
    <t>Ellátottak pénzbeli juttatásai</t>
  </si>
  <si>
    <t>Sorszám</t>
  </si>
  <si>
    <t>Kötelező feladatok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</si>
  <si>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</si>
  <si>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</si>
  <si>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</si>
  <si>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</si>
  <si>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</si>
  <si>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</si>
  <si>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</si>
  <si>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</si>
  <si>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</si>
  <si>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</si>
  <si>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</si>
  <si>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</si>
  <si>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Tárgyhavi nyitó egyenleg</t>
  </si>
  <si>
    <t>Összes bevétel</t>
  </si>
  <si>
    <t>Személyi juttatás</t>
  </si>
  <si>
    <t>Dologi kiadás</t>
  </si>
  <si>
    <t>Egyéb felhalmozási kiadások</t>
  </si>
  <si>
    <t>Összes kiadás</t>
  </si>
  <si>
    <t>Tárgyhavi záró egyenleg</t>
  </si>
  <si>
    <t xml:space="preserve"> által nyújtott közvetett támogatások</t>
  </si>
  <si>
    <t>Támogatott</t>
  </si>
  <si>
    <t>Támogatás jogcíme</t>
  </si>
  <si>
    <t>ÖSSZESEN</t>
  </si>
  <si>
    <t>Állami (államigazgatási) feladatok</t>
  </si>
  <si>
    <t xml:space="preserve">Önként vállalt feladatok </t>
  </si>
  <si>
    <t>Egyéb működési célú kiadások</t>
  </si>
  <si>
    <t>Beruházások</t>
  </si>
  <si>
    <t>Felújítások</t>
  </si>
  <si>
    <t xml:space="preserve">Személyi juttatások </t>
  </si>
  <si>
    <t>Működési költségvetési kiadások összesen</t>
  </si>
  <si>
    <t>Felhalmozási költségvetési kiadások összesen</t>
  </si>
  <si>
    <t>Munkaadókat terhelő jár. és szoc. hozzájárulási adó</t>
  </si>
  <si>
    <t>Működési költségvetési kiadások</t>
  </si>
  <si>
    <t>Felhalmozási költségvetési kiadások</t>
  </si>
  <si>
    <t>Ellátottak térítési díjának, kártésítésének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</si>
  <si>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</si>
  <si>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</si>
  <si>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</si>
  <si>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Egyéb nyújtott kedvezmény vagy kölcsön elengedésének összege</t>
  </si>
  <si>
    <t>Működési költségvetési bevételek összesen</t>
  </si>
  <si>
    <t>Felhalmozási költségvetési bevételek</t>
  </si>
  <si>
    <t>Felhalmozási bevételek</t>
  </si>
  <si>
    <t>Felhalmozási költségvetési bevételek összesen</t>
  </si>
  <si>
    <t>(költségvetési bevételek és kiadások előirányzat-csoportok, kiemelt előirányzatok szerinti bontásban)</t>
  </si>
  <si>
    <t>Önkormányzat bevételei mindösszesen</t>
  </si>
  <si>
    <t>Önkormányzat kiadásai mindösszesen</t>
  </si>
  <si>
    <t>EI csoport</t>
  </si>
  <si>
    <t>Éves közvetett támogatás összege</t>
  </si>
  <si>
    <t>Dologi kiadások</t>
  </si>
  <si>
    <t>Önkormányzati Hivatal bevételei mindösszesen</t>
  </si>
  <si>
    <t>Önkormányzati Hivatal kiadásai mindösszesen</t>
  </si>
  <si>
    <t>többéves kihatással járó döntéseinek számszerűsítése</t>
  </si>
  <si>
    <t>Kötelezettségvállalás</t>
  </si>
  <si>
    <t>Összege</t>
  </si>
  <si>
    <t>Kezdete</t>
  </si>
  <si>
    <t>Lejárata</t>
  </si>
  <si>
    <t>Összesen</t>
  </si>
  <si>
    <t>Működési bevételek</t>
  </si>
  <si>
    <t>Eredeti előirányzat</t>
  </si>
  <si>
    <t xml:space="preserve"> összevont költségvetési mérleg az Áht. 102. § (3) bekezdése alapján</t>
  </si>
  <si>
    <t>költségvetési mérleg az Áht. 102. § (3) bekezdése alapján</t>
  </si>
  <si>
    <t>Bevételi előirányzatok</t>
  </si>
  <si>
    <t>Kiadási előirányzatok</t>
  </si>
  <si>
    <t xml:space="preserve">II. FELHALMOZÁSI KÖLTSÉGVETÉS </t>
  </si>
  <si>
    <t>Működési célú átvett pénzeszközök</t>
  </si>
  <si>
    <t>Működési célú támogatások államháztartáson belülről</t>
  </si>
  <si>
    <t>Felhalmozási célú átvett pénzeszközök</t>
  </si>
  <si>
    <t>Az előterjesztés 1. melléklete</t>
  </si>
  <si>
    <t>Az előterjesztés 2. melléklete</t>
  </si>
  <si>
    <t>Az előterjesztés 3. melléklete</t>
  </si>
  <si>
    <t>Az előterjesztés 4. melléklete</t>
  </si>
  <si>
    <t>Az előterjesztés 5. melléklete</t>
  </si>
  <si>
    <t>Az előterjesztés 6. melléklete</t>
  </si>
  <si>
    <t>Az előterjesztés 7. melléklete</t>
  </si>
  <si>
    <t xml:space="preserve"> </t>
  </si>
  <si>
    <t>EI.Csop.</t>
  </si>
  <si>
    <t>Kiem.EI.</t>
  </si>
  <si>
    <t xml:space="preserve">I. MŰKÖDÉSI KÖLTSÉGVETÉS </t>
  </si>
  <si>
    <t xml:space="preserve">Működési költségvetési bevételek </t>
  </si>
  <si>
    <t>B1</t>
  </si>
  <si>
    <t>K1</t>
  </si>
  <si>
    <t>B3</t>
  </si>
  <si>
    <t>K2</t>
  </si>
  <si>
    <t>B4</t>
  </si>
  <si>
    <t>K3</t>
  </si>
  <si>
    <t>B6</t>
  </si>
  <si>
    <t>K4</t>
  </si>
  <si>
    <t>K5</t>
  </si>
  <si>
    <t xml:space="preserve">B1+B3+B4+B6                   </t>
  </si>
  <si>
    <t xml:space="preserve">K1+K2+K3+K4+K5   </t>
  </si>
  <si>
    <t>B2</t>
  </si>
  <si>
    <t>K6</t>
  </si>
  <si>
    <t>B5</t>
  </si>
  <si>
    <t>K7</t>
  </si>
  <si>
    <t>B7</t>
  </si>
  <si>
    <t>K8</t>
  </si>
  <si>
    <t>Egyéb felhalmozási célú kiadások</t>
  </si>
  <si>
    <t>B2+B5+B7</t>
  </si>
  <si>
    <t>K6+K7+K8</t>
  </si>
  <si>
    <t>I+II.</t>
  </si>
  <si>
    <t>Költségvetési bevételek összesen</t>
  </si>
  <si>
    <t>Költségvetési kiadások összesen</t>
  </si>
  <si>
    <t>B1-B7</t>
  </si>
  <si>
    <t>K1-K8</t>
  </si>
  <si>
    <t>Költségvetési bevételek és kiadások egyenlege (hiány)</t>
  </si>
  <si>
    <t>Költségvetési bevételek és kiadások egyenlege (többlet)</t>
  </si>
  <si>
    <t>III.</t>
  </si>
  <si>
    <t>Finanszírozási bevételek összesen</t>
  </si>
  <si>
    <t>Finanszírozási kiadások összesen</t>
  </si>
  <si>
    <t>B8</t>
  </si>
  <si>
    <t>Maradvány igénybevétele</t>
  </si>
  <si>
    <t>K9</t>
  </si>
  <si>
    <t>Irányító szervi támogatás folyósítása</t>
  </si>
  <si>
    <t>Államháztartáson belüli megelőlegezések</t>
  </si>
  <si>
    <t>Államháztartáson belüli megelőlegezés visszafizetése</t>
  </si>
  <si>
    <t>I-III</t>
  </si>
  <si>
    <t>B1-B8</t>
  </si>
  <si>
    <t>K1-K9</t>
  </si>
  <si>
    <t>Önkormányzat bevételei mindösszesen (B1-B8)</t>
  </si>
  <si>
    <t>Önkormányzat kiadásai mindösszesen (K1-K9)</t>
  </si>
  <si>
    <t>Működési költségvetési kiadások összesen (K1-K5)</t>
  </si>
  <si>
    <t>Felhalmozási költségvetési kiadások összesen (K6-K8)</t>
  </si>
  <si>
    <t>Költségvetési kiadások összesen (K1-K8)</t>
  </si>
  <si>
    <t>Költségvetési bevételek összesen (B1-B7)</t>
  </si>
  <si>
    <r>
      <t>Felhalmozási célú támogatás</t>
    </r>
    <r>
      <rPr>
        <sz val="10"/>
        <rFont val="Times New Roman"/>
        <family val="1"/>
        <charset val="238"/>
      </rPr>
      <t>ok</t>
    </r>
    <r>
      <rPr>
        <sz val="11"/>
        <rFont val="Times New Roman"/>
        <family val="1"/>
        <charset val="238"/>
      </rPr>
      <t xml:space="preserve"> államháztartáson belülről</t>
    </r>
  </si>
  <si>
    <t>Finanszírozási kiadások</t>
  </si>
  <si>
    <t>Finanszírozási bevételek</t>
  </si>
  <si>
    <t>Irányító szervi támogatás</t>
  </si>
  <si>
    <t>Költségvetési és finanszírozási bevételek</t>
  </si>
  <si>
    <t>Költségvetési és finanszírozási kiadások</t>
  </si>
  <si>
    <t xml:space="preserve">Kötelezettséggel járó döntés </t>
  </si>
  <si>
    <t>Költségvetési működési bevételek és kiadások egyenlege (hiány)</t>
  </si>
  <si>
    <t>Költségvetési működési bevételek és kiadások egyenlege (többlet)</t>
  </si>
  <si>
    <t>Költségvetési felhalmozási bevételek és kiadások egyenlege (hiány)</t>
  </si>
  <si>
    <t>Költségvetési felhalmozási bevételek és kiadások egyenlege (többlet)</t>
  </si>
  <si>
    <t>1.a</t>
  </si>
  <si>
    <t>1.b</t>
  </si>
  <si>
    <t>- ebből általános céltartalék</t>
  </si>
  <si>
    <t>- ebből céltartalék</t>
  </si>
  <si>
    <t>Pályázat</t>
  </si>
  <si>
    <t>Bevételek</t>
  </si>
  <si>
    <t>Önerő</t>
  </si>
  <si>
    <t>Össz.</t>
  </si>
  <si>
    <t>Önk.</t>
  </si>
  <si>
    <t>Hiv.</t>
  </si>
  <si>
    <t>Mindösszesen</t>
  </si>
  <si>
    <t>Össsz.</t>
  </si>
  <si>
    <t>Az előterjesztés 8. melléklete</t>
  </si>
  <si>
    <t>hazai költségvetési forrásból megvalósuló pályázatok bevételei és kiadásai</t>
  </si>
  <si>
    <t>Költségvetés</t>
  </si>
  <si>
    <t>Műk.tám.</t>
  </si>
  <si>
    <t>Maradvány</t>
  </si>
  <si>
    <t>Személyi</t>
  </si>
  <si>
    <t>Járulék</t>
  </si>
  <si>
    <t>Dologi</t>
  </si>
  <si>
    <t>Beruházás</t>
  </si>
  <si>
    <t>Egyéb műk. kiadás</t>
  </si>
  <si>
    <t>6.</t>
  </si>
  <si>
    <t>Kiemelt kiadási előirányzat</t>
  </si>
  <si>
    <t>7.</t>
  </si>
  <si>
    <t>8.</t>
  </si>
  <si>
    <t>RENATUR pályázat önereje</t>
  </si>
  <si>
    <t>SinCE-AFC pályázat önereje</t>
  </si>
  <si>
    <t>2023. évi terv</t>
  </si>
  <si>
    <t>2023. év</t>
  </si>
  <si>
    <t>Kötelezettségvállalás éve</t>
  </si>
  <si>
    <t>- ebből általános tartalék</t>
  </si>
  <si>
    <t>(Ft)</t>
  </si>
  <si>
    <t>Felh. tám.</t>
  </si>
  <si>
    <t>2024. évi terv</t>
  </si>
  <si>
    <t>Működési költségvetési bevételek összesen (B1+B3+B4+B6)</t>
  </si>
  <si>
    <t>Felhalmozási költségvetési bevételek összesen (B2+B5+B7)</t>
  </si>
  <si>
    <t>2024. év</t>
  </si>
  <si>
    <t>Kiemelt EI.</t>
  </si>
  <si>
    <t>Működési célú támogatások áh-n belülről</t>
  </si>
  <si>
    <t>Felhalmozási célú támogatások áh-n belülről</t>
  </si>
  <si>
    <t xml:space="preserve">Munkaadókat terhelő járulék </t>
  </si>
  <si>
    <r>
      <t>Felhalmozási célú támogatás</t>
    </r>
    <r>
      <rPr>
        <b/>
        <sz val="10"/>
        <rFont val="Times New Roman"/>
        <family val="1"/>
        <charset val="238"/>
      </rPr>
      <t>ok</t>
    </r>
    <r>
      <rPr>
        <b/>
        <sz val="11"/>
        <rFont val="Times New Roman"/>
        <family val="1"/>
        <charset val="238"/>
      </rPr>
      <t xml:space="preserve"> áh-n belülről</t>
    </r>
  </si>
  <si>
    <t>Aktív- és Ökoturisztikai Fejlesztési Központ NKft. - "A térségi jelentőségű kerékpárutak tervezése - Hajdú-Bihar Megye" pályázat</t>
  </si>
  <si>
    <t>2025. évi terv</t>
  </si>
  <si>
    <t>Europe Direct pályázat önereje</t>
  </si>
  <si>
    <t>2025. év</t>
  </si>
  <si>
    <t>Hajdú-Bihar Vármegye Önkormányzata</t>
  </si>
  <si>
    <t>2023. évi költségvetés</t>
  </si>
  <si>
    <t>2023. évi havi előirányzat-felhasználási terve</t>
  </si>
  <si>
    <t>Hajdú-Bihar Vármegyei Önkormányzati Hivatal</t>
  </si>
  <si>
    <t xml:space="preserve">2023. évi költségvetési évet követő három év tervezett előirányzatainak keretszámai főbb csoportokban </t>
  </si>
  <si>
    <t>2021. évi tény</t>
  </si>
  <si>
    <t>2022. évi várható teljesítés</t>
  </si>
  <si>
    <t>2026. évi terv</t>
  </si>
  <si>
    <t>2026. év</t>
  </si>
  <si>
    <t>9.</t>
  </si>
  <si>
    <t>More than a village pályázat önereje</t>
  </si>
  <si>
    <t>SOCRATES pályázat önereje</t>
  </si>
  <si>
    <t>EXPRESS pályázat önereje</t>
  </si>
  <si>
    <t>GOCORE pályázat önereje</t>
  </si>
  <si>
    <t xml:space="preserve">SYSTOUR pályázat önereje </t>
  </si>
  <si>
    <t xml:space="preserve">WEEEWaste pályázat önereje </t>
  </si>
  <si>
    <t>Agrárminisztérium - "Megyénk kincsei" című pályázat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</si>
</sst>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Arial"/>
      <family val="2"/>
      <charset val="238"/>
    </font>
    <font>
      <i/>
      <sz val="10"/>
      <name val="Times New Roman"/>
      <family val="1"/>
      <charset val="238"/>
    </font>
    <font>
      <sz val="10"/>
      <name val="Times New Roman CE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2"/>
      <name val="Arial"/>
      <family val="2"/>
      <charset val="238"/>
    </font>
    <font>
      <b/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b/>
      <sz val="16"/>
      <color rgb="FFC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11" fillId="0" borderId="0"/>
  </cellStyleXfs>
  <cellXfs count="606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Continuous"/>
    </xf>
    <xf numFmtId="0" fontId="5" fillId="0" borderId="1" xfId="7" applyFont="1" applyBorder="1" applyAlignment="1">
      <alignment vertical="center" shrinkToFit="1"/>
    </xf>
    <xf numFmtId="3" fontId="6" fillId="0" borderId="0" xfId="0" applyNumberFormat="1" applyFont="1" applyAlignment="1">
      <alignment horizontal="right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7" applyFont="1" applyBorder="1" applyAlignment="1">
      <alignment vertical="center" wrapText="1"/>
    </xf>
    <xf numFmtId="0" fontId="5" fillId="0" borderId="3" xfId="7" applyFont="1" applyBorder="1" applyAlignment="1">
      <alignment vertical="center" shrinkToFit="1"/>
    </xf>
    <xf numFmtId="3" fontId="5" fillId="0" borderId="0" xfId="0" applyNumberFormat="1" applyFont="1"/>
    <xf numFmtId="0" fontId="4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3" xfId="7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4" xfId="7" applyFont="1" applyBorder="1" applyAlignment="1">
      <alignment horizontal="center" vertical="center"/>
    </xf>
    <xf numFmtId="0" fontId="5" fillId="0" borderId="7" xfId="7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3" fontId="4" fillId="0" borderId="1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2" applyFont="1"/>
    <xf numFmtId="0" fontId="8" fillId="0" borderId="0" xfId="2" applyFont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/>
    </xf>
    <xf numFmtId="3" fontId="7" fillId="2" borderId="5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3" fontId="13" fillId="0" borderId="3" xfId="0" applyNumberFormat="1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13" fillId="0" borderId="8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3" fontId="8" fillId="2" borderId="8" xfId="0" applyNumberFormat="1" applyFont="1" applyFill="1" applyBorder="1" applyAlignment="1">
      <alignment vertical="center" wrapText="1"/>
    </xf>
    <xf numFmtId="3" fontId="13" fillId="0" borderId="9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12" fillId="0" borderId="9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3" fillId="0" borderId="0" xfId="0" applyFont="1"/>
    <xf numFmtId="0" fontId="24" fillId="0" borderId="0" xfId="0" applyFont="1"/>
    <xf numFmtId="0" fontId="6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3" fontId="4" fillId="2" borderId="28" xfId="0" applyNumberFormat="1" applyFont="1" applyFill="1" applyBorder="1" applyAlignment="1">
      <alignment vertical="center" wrapText="1"/>
    </xf>
    <xf numFmtId="3" fontId="4" fillId="2" borderId="28" xfId="0" applyNumberFormat="1" applyFont="1" applyFill="1" applyBorder="1" applyAlignment="1">
      <alignment vertical="center"/>
    </xf>
    <xf numFmtId="3" fontId="4" fillId="2" borderId="30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 horizontal="right"/>
    </xf>
    <xf numFmtId="49" fontId="31" fillId="0" borderId="1" xfId="0" applyNumberFormat="1" applyFont="1" applyBorder="1" applyAlignment="1">
      <alignment horizontal="left" vertical="center" inden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6" fillId="0" borderId="28" xfId="7" applyFont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0" borderId="28" xfId="0" applyNumberFormat="1" applyFont="1" applyBorder="1" applyAlignment="1">
      <alignment horizontal="right" vertical="center"/>
    </xf>
    <xf numFmtId="3" fontId="6" fillId="0" borderId="30" xfId="0" applyNumberFormat="1" applyFont="1" applyBorder="1" applyAlignment="1">
      <alignment horizontal="right" vertical="center"/>
    </xf>
    <xf numFmtId="3" fontId="6" fillId="0" borderId="0" xfId="0" applyNumberFormat="1" applyFont="1"/>
    <xf numFmtId="0" fontId="6" fillId="0" borderId="0" xfId="0" applyFont="1" applyAlignment="1">
      <alignment horizontal="center" vertical="center" wrapText="1"/>
    </xf>
    <xf numFmtId="3" fontId="22" fillId="3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 wrapText="1"/>
    </xf>
    <xf numFmtId="0" fontId="8" fillId="0" borderId="23" xfId="0" applyFont="1" applyBorder="1" applyAlignment="1">
      <alignment vertical="center"/>
    </xf>
    <xf numFmtId="3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3" fontId="12" fillId="0" borderId="16" xfId="0" applyNumberFormat="1" applyFont="1" applyBorder="1" applyAlignment="1">
      <alignment vertical="center" wrapText="1"/>
    </xf>
    <xf numFmtId="3" fontId="12" fillId="0" borderId="27" xfId="0" applyNumberFormat="1" applyFont="1" applyBorder="1" applyAlignment="1">
      <alignment vertical="center" wrapText="1"/>
    </xf>
    <xf numFmtId="3" fontId="6" fillId="0" borderId="28" xfId="7" applyNumberFormat="1" applyFont="1" applyBorder="1" applyAlignment="1">
      <alignment horizontal="right" vertical="center"/>
    </xf>
    <xf numFmtId="3" fontId="25" fillId="0" borderId="28" xfId="0" applyNumberFormat="1" applyFont="1" applyBorder="1" applyAlignment="1">
      <alignment horizontal="right" vertical="center"/>
    </xf>
    <xf numFmtId="3" fontId="6" fillId="0" borderId="39" xfId="7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" borderId="1" xfId="7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3" borderId="7" xfId="7" applyFont="1" applyFill="1" applyBorder="1" applyAlignment="1">
      <alignment horizontal="center" vertical="center"/>
    </xf>
    <xf numFmtId="0" fontId="6" fillId="0" borderId="1" xfId="7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3" fontId="6" fillId="0" borderId="1" xfId="7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4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7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25" fillId="0" borderId="0" xfId="0" applyNumberFormat="1" applyFont="1"/>
    <xf numFmtId="3" fontId="8" fillId="0" borderId="8" xfId="0" applyNumberFormat="1" applyFont="1" applyBorder="1" applyAlignment="1">
      <alignment vertical="center" wrapText="1"/>
    </xf>
    <xf numFmtId="3" fontId="8" fillId="0" borderId="1" xfId="0" applyNumberFormat="1" applyFont="1" applyBorder="1" applyAlignment="1">
      <alignment vertical="center" wrapText="1"/>
    </xf>
    <xf numFmtId="3" fontId="26" fillId="0" borderId="9" xfId="0" applyNumberFormat="1" applyFont="1" applyBorder="1" applyAlignment="1">
      <alignment vertical="center" wrapText="1"/>
    </xf>
    <xf numFmtId="3" fontId="26" fillId="0" borderId="17" xfId="0" applyNumberFormat="1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 wrapText="1"/>
    </xf>
    <xf numFmtId="3" fontId="27" fillId="0" borderId="17" xfId="0" applyNumberFormat="1" applyFont="1" applyBorder="1" applyAlignment="1">
      <alignment vertical="center" wrapText="1"/>
    </xf>
    <xf numFmtId="3" fontId="4" fillId="2" borderId="8" xfId="0" applyNumberFormat="1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vertical="center" wrapText="1"/>
    </xf>
    <xf numFmtId="3" fontId="28" fillId="2" borderId="8" xfId="0" applyNumberFormat="1" applyFont="1" applyFill="1" applyBorder="1" applyAlignment="1">
      <alignment vertical="center" wrapText="1"/>
    </xf>
    <xf numFmtId="3" fontId="10" fillId="2" borderId="8" xfId="0" applyNumberFormat="1" applyFont="1" applyFill="1" applyBorder="1" applyAlignment="1">
      <alignment vertical="center" wrapText="1"/>
    </xf>
    <xf numFmtId="3" fontId="10" fillId="2" borderId="1" xfId="0" applyNumberFormat="1" applyFont="1" applyFill="1" applyBorder="1" applyAlignment="1">
      <alignment vertical="center" wrapText="1"/>
    </xf>
    <xf numFmtId="3" fontId="29" fillId="2" borderId="8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26" fillId="2" borderId="17" xfId="0" applyNumberFormat="1" applyFont="1" applyFill="1" applyBorder="1" applyAlignment="1">
      <alignment vertical="center" wrapText="1"/>
    </xf>
    <xf numFmtId="3" fontId="12" fillId="2" borderId="1" xfId="0" applyNumberFormat="1" applyFont="1" applyFill="1" applyBorder="1" applyAlignment="1">
      <alignment vertical="center" wrapText="1"/>
    </xf>
    <xf numFmtId="3" fontId="27" fillId="2" borderId="17" xfId="0" applyNumberFormat="1" applyFont="1" applyFill="1" applyBorder="1" applyAlignment="1">
      <alignment vertical="center" wrapText="1"/>
    </xf>
    <xf numFmtId="3" fontId="8" fillId="2" borderId="28" xfId="0" applyNumberFormat="1" applyFont="1" applyFill="1" applyBorder="1" applyAlignment="1">
      <alignment vertical="center" wrapText="1"/>
    </xf>
    <xf numFmtId="3" fontId="26" fillId="2" borderId="21" xfId="0" applyNumberFormat="1" applyFont="1" applyFill="1" applyBorder="1" applyAlignment="1">
      <alignment vertical="center" wrapText="1"/>
    </xf>
    <xf numFmtId="3" fontId="27" fillId="2" borderId="22" xfId="0" applyNumberFormat="1" applyFont="1" applyFill="1" applyBorder="1" applyAlignment="1">
      <alignment vertical="center" wrapText="1"/>
    </xf>
    <xf numFmtId="3" fontId="27" fillId="2" borderId="9" xfId="0" applyNumberFormat="1" applyFont="1" applyFill="1" applyBorder="1" applyAlignment="1">
      <alignment vertical="center" wrapText="1"/>
    </xf>
    <xf numFmtId="3" fontId="8" fillId="0" borderId="2" xfId="0" applyNumberFormat="1" applyFont="1" applyBorder="1" applyAlignment="1">
      <alignment vertical="center" wrapText="1"/>
    </xf>
    <xf numFmtId="3" fontId="26" fillId="0" borderId="41" xfId="0" applyNumberFormat="1" applyFont="1" applyBorder="1" applyAlignment="1">
      <alignment vertical="center" wrapText="1"/>
    </xf>
    <xf numFmtId="3" fontId="27" fillId="0" borderId="9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/>
    <xf numFmtId="3" fontId="14" fillId="0" borderId="0" xfId="0" applyNumberFormat="1" applyFont="1"/>
    <xf numFmtId="3" fontId="8" fillId="0" borderId="1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 wrapText="1"/>
    </xf>
    <xf numFmtId="3" fontId="12" fillId="0" borderId="17" xfId="0" applyNumberFormat="1" applyFont="1" applyBorder="1" applyAlignment="1">
      <alignment vertical="center" wrapText="1"/>
    </xf>
    <xf numFmtId="3" fontId="8" fillId="0" borderId="17" xfId="0" applyNumberFormat="1" applyFont="1" applyBorder="1" applyAlignment="1">
      <alignment vertical="center" wrapText="1"/>
    </xf>
    <xf numFmtId="3" fontId="10" fillId="0" borderId="17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0" fillId="0" borderId="9" xfId="0" applyNumberFormat="1" applyFont="1" applyBorder="1" applyAlignment="1">
      <alignment vertical="center" wrapText="1"/>
    </xf>
    <xf numFmtId="3" fontId="8" fillId="2" borderId="17" xfId="0" applyNumberFormat="1" applyFont="1" applyFill="1" applyBorder="1" applyAlignment="1">
      <alignment vertical="center" wrapText="1"/>
    </xf>
    <xf numFmtId="3" fontId="8" fillId="2" borderId="9" xfId="0" applyNumberFormat="1" applyFont="1" applyFill="1" applyBorder="1" applyAlignment="1">
      <alignment vertical="center" wrapText="1"/>
    </xf>
    <xf numFmtId="3" fontId="12" fillId="2" borderId="17" xfId="0" applyNumberFormat="1" applyFont="1" applyFill="1" applyBorder="1" applyAlignment="1">
      <alignment vertical="center" wrapText="1"/>
    </xf>
    <xf numFmtId="3" fontId="12" fillId="2" borderId="9" xfId="0" applyNumberFormat="1" applyFont="1" applyFill="1" applyBorder="1" applyAlignment="1">
      <alignment vertical="center" wrapText="1"/>
    </xf>
    <xf numFmtId="3" fontId="8" fillId="0" borderId="17" xfId="0" applyNumberFormat="1" applyFont="1" applyBorder="1" applyAlignment="1">
      <alignment vertical="center"/>
    </xf>
    <xf numFmtId="3" fontId="8" fillId="2" borderId="32" xfId="0" applyNumberFormat="1" applyFont="1" applyFill="1" applyBorder="1" applyAlignment="1">
      <alignment vertical="center" wrapText="1"/>
    </xf>
    <xf numFmtId="3" fontId="8" fillId="2" borderId="21" xfId="0" applyNumberFormat="1" applyFont="1" applyFill="1" applyBorder="1" applyAlignment="1">
      <alignment vertical="center" wrapText="1"/>
    </xf>
    <xf numFmtId="3" fontId="12" fillId="2" borderId="31" xfId="0" applyNumberFormat="1" applyFont="1" applyFill="1" applyBorder="1" applyAlignment="1">
      <alignment vertical="center" wrapText="1"/>
    </xf>
    <xf numFmtId="3" fontId="12" fillId="2" borderId="22" xfId="0" applyNumberFormat="1" applyFont="1" applyFill="1" applyBorder="1" applyAlignment="1">
      <alignment vertical="center" wrapText="1"/>
    </xf>
    <xf numFmtId="3" fontId="8" fillId="0" borderId="44" xfId="0" applyNumberFormat="1" applyFont="1" applyBorder="1" applyAlignment="1">
      <alignment vertical="center" wrapText="1"/>
    </xf>
    <xf numFmtId="3" fontId="8" fillId="0" borderId="41" xfId="0" applyNumberFormat="1" applyFont="1" applyBorder="1" applyAlignment="1">
      <alignment vertical="center" wrapText="1"/>
    </xf>
    <xf numFmtId="3" fontId="26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vertical="center"/>
    </xf>
    <xf numFmtId="3" fontId="26" fillId="0" borderId="9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 wrapText="1"/>
    </xf>
    <xf numFmtId="3" fontId="26" fillId="0" borderId="9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27" fillId="0" borderId="9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29" fillId="0" borderId="9" xfId="0" applyNumberFormat="1" applyFont="1" applyBorder="1" applyAlignment="1">
      <alignment horizontal="right" vertical="center" wrapText="1"/>
    </xf>
    <xf numFmtId="3" fontId="8" fillId="2" borderId="17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3" fontId="26" fillId="2" borderId="9" xfId="0" applyNumberFormat="1" applyFont="1" applyFill="1" applyBorder="1" applyAlignment="1">
      <alignment horizontal="right" vertical="center" wrapText="1"/>
    </xf>
    <xf numFmtId="3" fontId="12" fillId="2" borderId="17" xfId="0" applyNumberFormat="1" applyFont="1" applyFill="1" applyBorder="1" applyAlignment="1">
      <alignment horizontal="right" vertical="center" wrapText="1"/>
    </xf>
    <xf numFmtId="3" fontId="12" fillId="2" borderId="1" xfId="0" applyNumberFormat="1" applyFont="1" applyFill="1" applyBorder="1" applyAlignment="1">
      <alignment horizontal="right" vertical="center" wrapText="1"/>
    </xf>
    <xf numFmtId="3" fontId="27" fillId="2" borderId="9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/>
    </xf>
    <xf numFmtId="3" fontId="8" fillId="2" borderId="32" xfId="0" applyNumberFormat="1" applyFont="1" applyFill="1" applyBorder="1" applyAlignment="1">
      <alignment horizontal="right" vertical="center" wrapText="1"/>
    </xf>
    <xf numFmtId="3" fontId="8" fillId="2" borderId="28" xfId="0" applyNumberFormat="1" applyFont="1" applyFill="1" applyBorder="1" applyAlignment="1">
      <alignment horizontal="right" vertical="center" wrapText="1"/>
    </xf>
    <xf numFmtId="3" fontId="26" fillId="2" borderId="21" xfId="0" applyNumberFormat="1" applyFont="1" applyFill="1" applyBorder="1" applyAlignment="1">
      <alignment horizontal="right" vertical="center" wrapText="1"/>
    </xf>
    <xf numFmtId="3" fontId="12" fillId="2" borderId="31" xfId="0" applyNumberFormat="1" applyFont="1" applyFill="1" applyBorder="1" applyAlignment="1">
      <alignment horizontal="right" vertical="center" wrapText="1"/>
    </xf>
    <xf numFmtId="3" fontId="27" fillId="2" borderId="22" xfId="0" applyNumberFormat="1" applyFont="1" applyFill="1" applyBorder="1" applyAlignment="1">
      <alignment horizontal="right" vertical="center" wrapText="1"/>
    </xf>
    <xf numFmtId="3" fontId="8" fillId="0" borderId="44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26" fillId="0" borderId="41" xfId="0" applyNumberFormat="1" applyFont="1" applyBorder="1" applyAlignment="1">
      <alignment horizontal="right" vertical="center" wrapText="1"/>
    </xf>
    <xf numFmtId="3" fontId="12" fillId="2" borderId="8" xfId="0" applyNumberFormat="1" applyFont="1" applyFill="1" applyBorder="1" applyAlignment="1">
      <alignment vertical="center" wrapText="1"/>
    </xf>
    <xf numFmtId="3" fontId="27" fillId="2" borderId="8" xfId="0" applyNumberFormat="1" applyFont="1" applyFill="1" applyBorder="1" applyAlignment="1">
      <alignment vertical="center" wrapText="1"/>
    </xf>
    <xf numFmtId="3" fontId="12" fillId="2" borderId="19" xfId="0" applyNumberFormat="1" applyFont="1" applyFill="1" applyBorder="1" applyAlignment="1">
      <alignment vertical="center" wrapText="1"/>
    </xf>
    <xf numFmtId="3" fontId="12" fillId="2" borderId="3" xfId="0" applyNumberFormat="1" applyFont="1" applyFill="1" applyBorder="1" applyAlignment="1">
      <alignment vertical="center" wrapText="1"/>
    </xf>
    <xf numFmtId="3" fontId="27" fillId="2" borderId="19" xfId="0" applyNumberFormat="1" applyFont="1" applyFill="1" applyBorder="1" applyAlignment="1">
      <alignment vertical="center" wrapText="1"/>
    </xf>
    <xf numFmtId="3" fontId="27" fillId="2" borderId="31" xfId="0" applyNumberFormat="1" applyFont="1" applyFill="1" applyBorder="1" applyAlignment="1">
      <alignment vertical="center" wrapText="1"/>
    </xf>
    <xf numFmtId="3" fontId="8" fillId="2" borderId="34" xfId="0" applyNumberFormat="1" applyFont="1" applyFill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26" fillId="0" borderId="0" xfId="2" applyFont="1"/>
    <xf numFmtId="0" fontId="14" fillId="0" borderId="0" xfId="0" applyFont="1"/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3" fontId="26" fillId="2" borderId="10" xfId="0" applyNumberFormat="1" applyFont="1" applyFill="1" applyBorder="1" applyAlignment="1">
      <alignment vertical="center" wrapText="1"/>
    </xf>
    <xf numFmtId="3" fontId="27" fillId="2" borderId="10" xfId="0" applyNumberFormat="1" applyFont="1" applyFill="1" applyBorder="1" applyAlignment="1">
      <alignment vertical="center" wrapText="1"/>
    </xf>
    <xf numFmtId="3" fontId="27" fillId="2" borderId="12" xfId="0" applyNumberFormat="1" applyFont="1" applyFill="1" applyBorder="1" applyAlignment="1">
      <alignment vertical="center" wrapText="1"/>
    </xf>
    <xf numFmtId="3" fontId="26" fillId="0" borderId="30" xfId="0" applyNumberFormat="1" applyFont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3" fontId="12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3" fontId="12" fillId="3" borderId="17" xfId="0" applyNumberFormat="1" applyFont="1" applyFill="1" applyBorder="1" applyAlignment="1">
      <alignment horizontal="right" vertical="center" wrapText="1"/>
    </xf>
    <xf numFmtId="3" fontId="8" fillId="3" borderId="17" xfId="0" applyNumberFormat="1" applyFont="1" applyFill="1" applyBorder="1" applyAlignment="1">
      <alignment horizontal="right" vertical="center" wrapText="1"/>
    </xf>
    <xf numFmtId="3" fontId="10" fillId="3" borderId="17" xfId="0" applyNumberFormat="1" applyFont="1" applyFill="1" applyBorder="1" applyAlignment="1">
      <alignment horizontal="right" vertical="center" wrapText="1"/>
    </xf>
    <xf numFmtId="3" fontId="10" fillId="0" borderId="26" xfId="0" applyNumberFormat="1" applyFont="1" applyBorder="1" applyAlignment="1">
      <alignment vertical="center"/>
    </xf>
    <xf numFmtId="3" fontId="10" fillId="0" borderId="16" xfId="0" applyNumberFormat="1" applyFont="1" applyBorder="1" applyAlignment="1">
      <alignment vertical="center"/>
    </xf>
    <xf numFmtId="14" fontId="5" fillId="3" borderId="1" xfId="0" applyNumberFormat="1" applyFont="1" applyFill="1" applyBorder="1" applyAlignment="1">
      <alignment horizontal="center" vertical="center"/>
    </xf>
    <xf numFmtId="3" fontId="22" fillId="3" borderId="10" xfId="0" applyNumberFormat="1" applyFont="1" applyFill="1" applyBorder="1" applyAlignment="1">
      <alignment horizontal="right" vertical="center"/>
    </xf>
    <xf numFmtId="0" fontId="5" fillId="3" borderId="29" xfId="0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0" fontId="5" fillId="3" borderId="13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0" fontId="5" fillId="3" borderId="16" xfId="0" applyFont="1" applyFill="1" applyBorder="1" applyAlignment="1">
      <alignment vertical="center" wrapText="1"/>
    </xf>
    <xf numFmtId="3" fontId="33" fillId="0" borderId="28" xfId="0" applyNumberFormat="1" applyFont="1" applyBorder="1" applyAlignment="1">
      <alignment horizontal="right" vertical="center"/>
    </xf>
    <xf numFmtId="3" fontId="33" fillId="0" borderId="30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3" fillId="0" borderId="2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horizontal="right" vertical="center"/>
    </xf>
    <xf numFmtId="3" fontId="13" fillId="3" borderId="1" xfId="0" applyNumberFormat="1" applyFont="1" applyFill="1" applyBorder="1" applyAlignment="1">
      <alignment horizontal="right" vertical="center"/>
    </xf>
    <xf numFmtId="3" fontId="13" fillId="3" borderId="10" xfId="0" applyNumberFormat="1" applyFont="1" applyFill="1" applyBorder="1" applyAlignment="1">
      <alignment horizontal="right" vertical="center"/>
    </xf>
    <xf numFmtId="3" fontId="13" fillId="0" borderId="3" xfId="0" applyNumberFormat="1" applyFont="1" applyBorder="1" applyAlignment="1">
      <alignment horizontal="right" vertical="center"/>
    </xf>
    <xf numFmtId="3" fontId="13" fillId="0" borderId="12" xfId="0" applyNumberFormat="1" applyFont="1" applyBorder="1" applyAlignment="1">
      <alignment horizontal="right" vertical="center"/>
    </xf>
    <xf numFmtId="3" fontId="13" fillId="0" borderId="16" xfId="0" applyNumberFormat="1" applyFont="1" applyBorder="1" applyAlignment="1">
      <alignment horizontal="right" vertical="center"/>
    </xf>
    <xf numFmtId="3" fontId="13" fillId="0" borderId="38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vertical="center"/>
    </xf>
    <xf numFmtId="3" fontId="13" fillId="0" borderId="3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5" fillId="4" borderId="23" xfId="0" applyFont="1" applyFill="1" applyBorder="1" applyAlignment="1">
      <alignment horizontal="left" vertical="center" indent="1"/>
    </xf>
    <xf numFmtId="0" fontId="4" fillId="4" borderId="36" xfId="0" applyFont="1" applyFill="1" applyBorder="1" applyAlignment="1">
      <alignment horizontal="center" vertical="center"/>
    </xf>
    <xf numFmtId="3" fontId="4" fillId="4" borderId="36" xfId="0" applyNumberFormat="1" applyFont="1" applyFill="1" applyBorder="1" applyAlignment="1">
      <alignment horizontal="right" vertical="center"/>
    </xf>
    <xf numFmtId="3" fontId="4" fillId="4" borderId="37" xfId="0" applyNumberFormat="1" applyFont="1" applyFill="1" applyBorder="1" applyAlignment="1">
      <alignment horizontal="right" vertical="center"/>
    </xf>
    <xf numFmtId="3" fontId="4" fillId="4" borderId="15" xfId="0" applyNumberFormat="1" applyFont="1" applyFill="1" applyBorder="1" applyAlignment="1">
      <alignment horizontal="right" vertical="center" indent="1"/>
    </xf>
    <xf numFmtId="3" fontId="8" fillId="4" borderId="14" xfId="0" applyNumberFormat="1" applyFont="1" applyFill="1" applyBorder="1" applyAlignment="1">
      <alignment vertical="center" shrinkToFit="1"/>
    </xf>
    <xf numFmtId="3" fontId="8" fillId="4" borderId="15" xfId="0" applyNumberFormat="1" applyFont="1" applyFill="1" applyBorder="1" applyAlignment="1">
      <alignment vertical="center" shrinkToFit="1"/>
    </xf>
    <xf numFmtId="3" fontId="4" fillId="4" borderId="14" xfId="0" applyNumberFormat="1" applyFont="1" applyFill="1" applyBorder="1" applyAlignment="1">
      <alignment horizontal="right" vertical="center" shrinkToFit="1"/>
    </xf>
    <xf numFmtId="3" fontId="8" fillId="4" borderId="14" xfId="0" applyNumberFormat="1" applyFont="1" applyFill="1" applyBorder="1" applyAlignment="1">
      <alignment horizontal="right" vertical="center" shrinkToFit="1"/>
    </xf>
    <xf numFmtId="3" fontId="8" fillId="4" borderId="15" xfId="0" applyNumberFormat="1" applyFont="1" applyFill="1" applyBorder="1" applyAlignment="1">
      <alignment horizontal="right" vertical="center" shrinkToFit="1"/>
    </xf>
    <xf numFmtId="3" fontId="4" fillId="4" borderId="14" xfId="0" applyNumberFormat="1" applyFont="1" applyFill="1" applyBorder="1" applyAlignment="1">
      <alignment vertical="center" shrinkToFit="1"/>
    </xf>
    <xf numFmtId="3" fontId="25" fillId="4" borderId="24" xfId="0" applyNumberFormat="1" applyFont="1" applyFill="1" applyBorder="1" applyAlignment="1">
      <alignment horizontal="center" vertical="center" textRotation="180" wrapText="1"/>
    </xf>
    <xf numFmtId="3" fontId="6" fillId="4" borderId="16" xfId="0" applyNumberFormat="1" applyFont="1" applyFill="1" applyBorder="1" applyAlignment="1">
      <alignment horizontal="center" vertical="center" textRotation="180" wrapText="1"/>
    </xf>
    <xf numFmtId="3" fontId="30" fillId="4" borderId="16" xfId="0" applyNumberFormat="1" applyFont="1" applyFill="1" applyBorder="1" applyAlignment="1">
      <alignment horizontal="center" vertical="center" wrapText="1"/>
    </xf>
    <xf numFmtId="3" fontId="30" fillId="4" borderId="38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28" fillId="4" borderId="8" xfId="0" applyNumberFormat="1" applyFont="1" applyFill="1" applyBorder="1" applyAlignment="1">
      <alignment vertical="center" wrapText="1"/>
    </xf>
    <xf numFmtId="3" fontId="4" fillId="4" borderId="10" xfId="0" applyNumberFormat="1" applyFont="1" applyFill="1" applyBorder="1" applyAlignment="1">
      <alignment vertical="center" wrapText="1"/>
    </xf>
    <xf numFmtId="3" fontId="28" fillId="4" borderId="10" xfId="0" applyNumberFormat="1" applyFont="1" applyFill="1" applyBorder="1" applyAlignment="1">
      <alignment vertical="center" wrapText="1"/>
    </xf>
    <xf numFmtId="3" fontId="8" fillId="4" borderId="36" xfId="0" applyNumberFormat="1" applyFont="1" applyFill="1" applyBorder="1" applyAlignment="1">
      <alignment vertical="center" wrapText="1"/>
    </xf>
    <xf numFmtId="3" fontId="26" fillId="4" borderId="42" xfId="0" applyNumberFormat="1" applyFont="1" applyFill="1" applyBorder="1" applyAlignment="1">
      <alignment vertical="center" wrapText="1"/>
    </xf>
    <xf numFmtId="3" fontId="8" fillId="4" borderId="35" xfId="0" applyNumberFormat="1" applyFont="1" applyFill="1" applyBorder="1" applyAlignment="1">
      <alignment vertical="center" wrapText="1"/>
    </xf>
    <xf numFmtId="3" fontId="26" fillId="4" borderId="43" xfId="0" applyNumberFormat="1" applyFont="1" applyFill="1" applyBorder="1" applyAlignment="1">
      <alignment vertical="center" wrapText="1"/>
    </xf>
    <xf numFmtId="3" fontId="8" fillId="4" borderId="42" xfId="0" applyNumberFormat="1" applyFont="1" applyFill="1" applyBorder="1" applyAlignment="1">
      <alignment horizontal="right" vertical="center" wrapText="1"/>
    </xf>
    <xf numFmtId="3" fontId="8" fillId="4" borderId="36" xfId="0" applyNumberFormat="1" applyFont="1" applyFill="1" applyBorder="1" applyAlignment="1">
      <alignment horizontal="right" vertical="center" wrapText="1"/>
    </xf>
    <xf numFmtId="3" fontId="26" fillId="4" borderId="43" xfId="0" applyNumberFormat="1" applyFont="1" applyFill="1" applyBorder="1" applyAlignment="1">
      <alignment horizontal="right" vertical="center" wrapText="1"/>
    </xf>
    <xf numFmtId="3" fontId="8" fillId="4" borderId="42" xfId="0" applyNumberFormat="1" applyFont="1" applyFill="1" applyBorder="1" applyAlignment="1">
      <alignment vertical="center" wrapText="1"/>
    </xf>
    <xf numFmtId="3" fontId="8" fillId="4" borderId="43" xfId="0" applyNumberFormat="1" applyFont="1" applyFill="1" applyBorder="1" applyAlignment="1">
      <alignment vertical="center" wrapText="1"/>
    </xf>
    <xf numFmtId="3" fontId="6" fillId="4" borderId="24" xfId="0" applyNumberFormat="1" applyFont="1" applyFill="1" applyBorder="1" applyAlignment="1">
      <alignment horizontal="center" vertical="center" textRotation="180" wrapText="1"/>
    </xf>
    <xf numFmtId="3" fontId="30" fillId="4" borderId="27" xfId="0" applyNumberFormat="1" applyFont="1" applyFill="1" applyBorder="1" applyAlignment="1">
      <alignment horizontal="center" vertical="center" wrapText="1"/>
    </xf>
    <xf numFmtId="3" fontId="25" fillId="4" borderId="16" xfId="0" applyNumberFormat="1" applyFont="1" applyFill="1" applyBorder="1" applyAlignment="1">
      <alignment horizontal="center" vertical="center" textRotation="180" wrapText="1"/>
    </xf>
    <xf numFmtId="3" fontId="8" fillId="4" borderId="45" xfId="0" applyNumberFormat="1" applyFont="1" applyFill="1" applyBorder="1" applyAlignment="1">
      <alignment horizontal="right" vertical="center" wrapText="1"/>
    </xf>
    <xf numFmtId="3" fontId="4" fillId="4" borderId="36" xfId="0" applyNumberFormat="1" applyFont="1" applyFill="1" applyBorder="1" applyAlignment="1">
      <alignment vertical="center" wrapText="1"/>
    </xf>
    <xf numFmtId="3" fontId="4" fillId="4" borderId="45" xfId="0" applyNumberFormat="1" applyFont="1" applyFill="1" applyBorder="1" applyAlignment="1">
      <alignment horizontal="right" vertical="center" wrapText="1"/>
    </xf>
    <xf numFmtId="3" fontId="4" fillId="4" borderId="36" xfId="0" applyNumberFormat="1" applyFont="1" applyFill="1" applyBorder="1" applyAlignment="1">
      <alignment horizontal="right" vertical="center" wrapText="1"/>
    </xf>
    <xf numFmtId="3" fontId="7" fillId="4" borderId="16" xfId="0" applyNumberFormat="1" applyFont="1" applyFill="1" applyBorder="1" applyAlignment="1">
      <alignment horizontal="center" vertical="center" wrapText="1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4" borderId="24" xfId="0" applyNumberFormat="1" applyFont="1" applyFill="1" applyBorder="1" applyAlignment="1">
      <alignment horizontal="center" vertical="center" wrapText="1"/>
    </xf>
    <xf numFmtId="3" fontId="19" fillId="4" borderId="16" xfId="0" applyNumberFormat="1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/>
    </xf>
    <xf numFmtId="0" fontId="7" fillId="4" borderId="28" xfId="7" applyFont="1" applyFill="1" applyBorder="1" applyAlignment="1">
      <alignment horizontal="center" vertical="center"/>
    </xf>
    <xf numFmtId="3" fontId="32" fillId="4" borderId="28" xfId="0" applyNumberFormat="1" applyFont="1" applyFill="1" applyBorder="1" applyAlignment="1">
      <alignment vertical="center"/>
    </xf>
    <xf numFmtId="3" fontId="32" fillId="4" borderId="30" xfId="0" applyNumberFormat="1" applyFont="1" applyFill="1" applyBorder="1" applyAlignment="1">
      <alignment vertical="center"/>
    </xf>
    <xf numFmtId="0" fontId="7" fillId="4" borderId="1" xfId="7" applyFont="1" applyFill="1" applyBorder="1" applyAlignment="1">
      <alignment horizontal="center" vertical="center"/>
    </xf>
    <xf numFmtId="0" fontId="7" fillId="4" borderId="16" xfId="7" applyFont="1" applyFill="1" applyBorder="1" applyAlignment="1">
      <alignment horizontal="center" vertical="center"/>
    </xf>
    <xf numFmtId="3" fontId="7" fillId="4" borderId="16" xfId="0" applyNumberFormat="1" applyFont="1" applyFill="1" applyBorder="1" applyAlignment="1">
      <alignment vertical="center"/>
    </xf>
    <xf numFmtId="3" fontId="7" fillId="4" borderId="33" xfId="0" applyNumberFormat="1" applyFont="1" applyFill="1" applyBorder="1" applyAlignment="1">
      <alignment vertical="center"/>
    </xf>
    <xf numFmtId="3" fontId="7" fillId="4" borderId="24" xfId="7" applyNumberFormat="1" applyFont="1" applyFill="1" applyBorder="1" applyAlignment="1">
      <alignment horizontal="right" vertical="center"/>
    </xf>
    <xf numFmtId="3" fontId="7" fillId="4" borderId="16" xfId="7" applyNumberFormat="1" applyFont="1" applyFill="1" applyBorder="1" applyAlignment="1">
      <alignment horizontal="right" vertical="center"/>
    </xf>
    <xf numFmtId="3" fontId="7" fillId="4" borderId="38" xfId="7" applyNumberFormat="1" applyFont="1" applyFill="1" applyBorder="1" applyAlignment="1">
      <alignment horizontal="right" vertical="center"/>
    </xf>
    <xf numFmtId="0" fontId="8" fillId="5" borderId="23" xfId="0" applyFont="1" applyFill="1" applyBorder="1" applyAlignment="1">
      <alignment horizontal="center" vertical="center"/>
    </xf>
    <xf numFmtId="3" fontId="4" fillId="5" borderId="36" xfId="0" applyNumberFormat="1" applyFont="1" applyFill="1" applyBorder="1" applyAlignment="1">
      <alignment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3" fontId="4" fillId="5" borderId="45" xfId="0" applyNumberFormat="1" applyFont="1" applyFill="1" applyBorder="1" applyAlignment="1">
      <alignment vertical="center" wrapText="1"/>
    </xf>
    <xf numFmtId="3" fontId="4" fillId="5" borderId="43" xfId="0" applyNumberFormat="1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/>
    </xf>
    <xf numFmtId="3" fontId="8" fillId="5" borderId="8" xfId="0" applyNumberFormat="1" applyFont="1" applyFill="1" applyBorder="1" applyAlignment="1">
      <alignment vertical="center" wrapText="1"/>
    </xf>
    <xf numFmtId="3" fontId="8" fillId="5" borderId="1" xfId="0" applyNumberFormat="1" applyFont="1" applyFill="1" applyBorder="1" applyAlignment="1">
      <alignment vertical="center" wrapText="1"/>
    </xf>
    <xf numFmtId="3" fontId="26" fillId="5" borderId="17" xfId="0" applyNumberFormat="1" applyFont="1" applyFill="1" applyBorder="1" applyAlignment="1">
      <alignment vertical="center" wrapText="1"/>
    </xf>
    <xf numFmtId="3" fontId="4" fillId="5" borderId="6" xfId="0" applyNumberFormat="1" applyFont="1" applyFill="1" applyBorder="1" applyAlignment="1">
      <alignment vertical="center" wrapText="1"/>
    </xf>
    <xf numFmtId="3" fontId="26" fillId="5" borderId="9" xfId="0" applyNumberFormat="1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/>
    </xf>
    <xf numFmtId="3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3" fontId="12" fillId="5" borderId="8" xfId="0" applyNumberFormat="1" applyFont="1" applyFill="1" applyBorder="1" applyAlignment="1">
      <alignment vertical="center" wrapText="1"/>
    </xf>
    <xf numFmtId="3" fontId="12" fillId="5" borderId="1" xfId="0" applyNumberFormat="1" applyFont="1" applyFill="1" applyBorder="1" applyAlignment="1">
      <alignment vertical="center" wrapText="1"/>
    </xf>
    <xf numFmtId="3" fontId="27" fillId="5" borderId="9" xfId="0" applyNumberFormat="1" applyFont="1" applyFill="1" applyBorder="1" applyAlignment="1">
      <alignment vertical="center" wrapText="1"/>
    </xf>
    <xf numFmtId="3" fontId="4" fillId="5" borderId="5" xfId="0" applyNumberFormat="1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/>
    </xf>
    <xf numFmtId="3" fontId="10" fillId="5" borderId="16" xfId="0" applyNumberFormat="1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left" vertical="center"/>
    </xf>
    <xf numFmtId="3" fontId="12" fillId="5" borderId="33" xfId="0" applyNumberFormat="1" applyFont="1" applyFill="1" applyBorder="1" applyAlignment="1">
      <alignment vertical="center" wrapText="1"/>
    </xf>
    <xf numFmtId="3" fontId="4" fillId="5" borderId="23" xfId="0" applyNumberFormat="1" applyFont="1" applyFill="1" applyBorder="1" applyAlignment="1">
      <alignment vertical="center" wrapText="1"/>
    </xf>
    <xf numFmtId="3" fontId="12" fillId="5" borderId="16" xfId="0" applyNumberFormat="1" applyFont="1" applyFill="1" applyBorder="1" applyAlignment="1">
      <alignment vertical="center" wrapText="1"/>
    </xf>
    <xf numFmtId="3" fontId="12" fillId="5" borderId="38" xfId="0" applyNumberFormat="1" applyFont="1" applyFill="1" applyBorder="1" applyAlignment="1">
      <alignment vertical="center" wrapText="1"/>
    </xf>
    <xf numFmtId="3" fontId="8" fillId="5" borderId="17" xfId="0" applyNumberFormat="1" applyFont="1" applyFill="1" applyBorder="1" applyAlignment="1">
      <alignment horizontal="right" vertical="center" wrapText="1"/>
    </xf>
    <xf numFmtId="3" fontId="8" fillId="5" borderId="1" xfId="0" applyNumberFormat="1" applyFont="1" applyFill="1" applyBorder="1" applyAlignment="1">
      <alignment horizontal="right" vertical="center" wrapText="1"/>
    </xf>
    <xf numFmtId="3" fontId="26" fillId="5" borderId="9" xfId="0" applyNumberFormat="1" applyFont="1" applyFill="1" applyBorder="1" applyAlignment="1">
      <alignment horizontal="right" vertical="center" wrapText="1"/>
    </xf>
    <xf numFmtId="3" fontId="12" fillId="5" borderId="17" xfId="0" applyNumberFormat="1" applyFont="1" applyFill="1" applyBorder="1" applyAlignment="1">
      <alignment horizontal="right" vertical="center" wrapText="1"/>
    </xf>
    <xf numFmtId="3" fontId="12" fillId="5" borderId="1" xfId="0" applyNumberFormat="1" applyFont="1" applyFill="1" applyBorder="1" applyAlignment="1">
      <alignment horizontal="right" vertical="center" wrapText="1"/>
    </xf>
    <xf numFmtId="3" fontId="27" fillId="5" borderId="9" xfId="0" applyNumberFormat="1" applyFont="1" applyFill="1" applyBorder="1" applyAlignment="1">
      <alignment horizontal="right" vertical="center" wrapText="1"/>
    </xf>
    <xf numFmtId="3" fontId="27" fillId="5" borderId="27" xfId="0" applyNumberFormat="1" applyFont="1" applyFill="1" applyBorder="1" applyAlignment="1">
      <alignment vertical="center" wrapText="1"/>
    </xf>
    <xf numFmtId="3" fontId="12" fillId="5" borderId="33" xfId="0" applyNumberFormat="1" applyFont="1" applyFill="1" applyBorder="1" applyAlignment="1">
      <alignment horizontal="right" vertical="center" wrapText="1"/>
    </xf>
    <xf numFmtId="3" fontId="12" fillId="5" borderId="16" xfId="0" applyNumberFormat="1" applyFont="1" applyFill="1" applyBorder="1" applyAlignment="1">
      <alignment horizontal="right" vertical="center" wrapText="1"/>
    </xf>
    <xf numFmtId="3" fontId="27" fillId="5" borderId="27" xfId="0" applyNumberFormat="1" applyFont="1" applyFill="1" applyBorder="1" applyAlignment="1">
      <alignment horizontal="right" vertical="center" wrapText="1"/>
    </xf>
    <xf numFmtId="3" fontId="8" fillId="5" borderId="17" xfId="0" applyNumberFormat="1" applyFont="1" applyFill="1" applyBorder="1" applyAlignment="1">
      <alignment vertical="center" wrapText="1"/>
    </xf>
    <xf numFmtId="3" fontId="8" fillId="5" borderId="9" xfId="0" applyNumberFormat="1" applyFont="1" applyFill="1" applyBorder="1" applyAlignment="1">
      <alignment vertical="center" wrapText="1"/>
    </xf>
    <xf numFmtId="3" fontId="12" fillId="5" borderId="17" xfId="0" applyNumberFormat="1" applyFont="1" applyFill="1" applyBorder="1" applyAlignment="1">
      <alignment vertical="center" wrapText="1"/>
    </xf>
    <xf numFmtId="3" fontId="12" fillId="5" borderId="9" xfId="0" applyNumberFormat="1" applyFont="1" applyFill="1" applyBorder="1" applyAlignment="1">
      <alignment vertical="center" wrapText="1"/>
    </xf>
    <xf numFmtId="3" fontId="12" fillId="5" borderId="27" xfId="0" applyNumberFormat="1" applyFont="1" applyFill="1" applyBorder="1" applyAlignment="1">
      <alignment vertical="center" wrapText="1"/>
    </xf>
    <xf numFmtId="0" fontId="7" fillId="5" borderId="1" xfId="7" applyFont="1" applyFill="1" applyBorder="1" applyAlignment="1">
      <alignment horizontal="center" vertical="center"/>
    </xf>
    <xf numFmtId="3" fontId="7" fillId="5" borderId="1" xfId="0" applyNumberFormat="1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vertical="center"/>
    </xf>
    <xf numFmtId="3" fontId="7" fillId="5" borderId="7" xfId="7" applyNumberFormat="1" applyFont="1" applyFill="1" applyBorder="1" applyAlignment="1">
      <alignment horizontal="right" vertical="center"/>
    </xf>
    <xf numFmtId="3" fontId="7" fillId="5" borderId="1" xfId="7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0" fontId="7" fillId="5" borderId="16" xfId="7" applyFont="1" applyFill="1" applyBorder="1" applyAlignment="1">
      <alignment horizontal="center" vertical="center"/>
    </xf>
    <xf numFmtId="3" fontId="7" fillId="5" borderId="16" xfId="0" applyNumberFormat="1" applyFont="1" applyFill="1" applyBorder="1" applyAlignment="1">
      <alignment vertical="center"/>
    </xf>
    <xf numFmtId="3" fontId="7" fillId="5" borderId="33" xfId="0" applyNumberFormat="1" applyFont="1" applyFill="1" applyBorder="1" applyAlignment="1">
      <alignment vertical="center"/>
    </xf>
    <xf numFmtId="3" fontId="7" fillId="5" borderId="24" xfId="7" applyNumberFormat="1" applyFont="1" applyFill="1" applyBorder="1" applyAlignment="1">
      <alignment horizontal="right" vertical="center"/>
    </xf>
    <xf numFmtId="3" fontId="7" fillId="5" borderId="16" xfId="7" applyNumberFormat="1" applyFont="1" applyFill="1" applyBorder="1" applyAlignment="1">
      <alignment horizontal="right" vertical="center"/>
    </xf>
    <xf numFmtId="3" fontId="7" fillId="5" borderId="38" xfId="0" applyNumberFormat="1" applyFont="1" applyFill="1" applyBorder="1" applyAlignment="1">
      <alignment horizontal="right" vertical="center"/>
    </xf>
    <xf numFmtId="3" fontId="13" fillId="3" borderId="36" xfId="0" applyNumberFormat="1" applyFont="1" applyFill="1" applyBorder="1" applyAlignment="1">
      <alignment vertical="center"/>
    </xf>
    <xf numFmtId="3" fontId="13" fillId="3" borderId="28" xfId="0" applyNumberFormat="1" applyFont="1" applyFill="1" applyBorder="1" applyAlignment="1">
      <alignment horizontal="right" vertical="center"/>
    </xf>
    <xf numFmtId="3" fontId="13" fillId="3" borderId="54" xfId="0" applyNumberFormat="1" applyFont="1" applyFill="1" applyBorder="1" applyAlignment="1">
      <alignment vertical="center"/>
    </xf>
    <xf numFmtId="3" fontId="8" fillId="4" borderId="43" xfId="0" applyNumberFormat="1" applyFont="1" applyFill="1" applyBorder="1" applyAlignment="1">
      <alignment horizontal="right" vertical="center" wrapText="1"/>
    </xf>
    <xf numFmtId="3" fontId="5" fillId="3" borderId="2" xfId="0" applyNumberFormat="1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left" vertical="center"/>
    </xf>
    <xf numFmtId="0" fontId="6" fillId="3" borderId="28" xfId="7" applyFont="1" applyFill="1" applyBorder="1" applyAlignment="1">
      <alignment horizontal="center" vertical="center"/>
    </xf>
    <xf numFmtId="3" fontId="6" fillId="3" borderId="28" xfId="0" applyNumberFormat="1" applyFont="1" applyFill="1" applyBorder="1" applyAlignment="1">
      <alignment vertical="center"/>
    </xf>
    <xf numFmtId="3" fontId="6" fillId="3" borderId="34" xfId="0" applyNumberFormat="1" applyFont="1" applyFill="1" applyBorder="1" applyAlignment="1">
      <alignment vertical="center"/>
    </xf>
    <xf numFmtId="3" fontId="6" fillId="3" borderId="39" xfId="7" applyNumberFormat="1" applyFont="1" applyFill="1" applyBorder="1" applyAlignment="1">
      <alignment horizontal="right" vertical="center"/>
    </xf>
    <xf numFmtId="3" fontId="6" fillId="3" borderId="28" xfId="7" applyNumberFormat="1" applyFont="1" applyFill="1" applyBorder="1" applyAlignment="1">
      <alignment horizontal="right" vertical="center"/>
    </xf>
    <xf numFmtId="3" fontId="6" fillId="3" borderId="28" xfId="0" applyNumberFormat="1" applyFont="1" applyFill="1" applyBorder="1" applyAlignment="1">
      <alignment horizontal="right" vertical="center"/>
    </xf>
    <xf numFmtId="3" fontId="25" fillId="3" borderId="28" xfId="0" applyNumberFormat="1" applyFont="1" applyFill="1" applyBorder="1" applyAlignment="1">
      <alignment horizontal="right" vertical="center"/>
    </xf>
    <xf numFmtId="3" fontId="6" fillId="3" borderId="30" xfId="0" applyNumberFormat="1" applyFont="1" applyFill="1" applyBorder="1" applyAlignment="1">
      <alignment horizontal="right" vertical="center"/>
    </xf>
    <xf numFmtId="0" fontId="6" fillId="3" borderId="1" xfId="7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vertical="center"/>
    </xf>
    <xf numFmtId="3" fontId="6" fillId="3" borderId="7" xfId="7" applyNumberFormat="1" applyFont="1" applyFill="1" applyBorder="1" applyAlignment="1">
      <alignment horizontal="right" vertical="center"/>
    </xf>
    <xf numFmtId="3" fontId="6" fillId="3" borderId="1" xfId="7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/>
    </xf>
    <xf numFmtId="3" fontId="6" fillId="3" borderId="10" xfId="0" applyNumberFormat="1" applyFont="1" applyFill="1" applyBorder="1" applyAlignment="1">
      <alignment horizontal="right" vertical="center"/>
    </xf>
    <xf numFmtId="3" fontId="32" fillId="4" borderId="2" xfId="0" applyNumberFormat="1" applyFont="1" applyFill="1" applyBorder="1" applyAlignment="1">
      <alignment vertical="center"/>
    </xf>
    <xf numFmtId="3" fontId="32" fillId="4" borderId="11" xfId="0" applyNumberFormat="1" applyFont="1" applyFill="1" applyBorder="1" applyAlignment="1">
      <alignment vertical="center"/>
    </xf>
    <xf numFmtId="0" fontId="5" fillId="3" borderId="39" xfId="7" applyFont="1" applyFill="1" applyBorder="1" applyAlignment="1">
      <alignment horizontal="center" vertical="center"/>
    </xf>
    <xf numFmtId="0" fontId="5" fillId="3" borderId="28" xfId="7" applyFont="1" applyFill="1" applyBorder="1" applyAlignment="1">
      <alignment horizontal="left" vertical="center"/>
    </xf>
    <xf numFmtId="3" fontId="5" fillId="3" borderId="28" xfId="0" applyNumberFormat="1" applyFont="1" applyFill="1" applyBorder="1" applyAlignment="1">
      <alignment horizontal="right" vertical="center"/>
    </xf>
    <xf numFmtId="14" fontId="5" fillId="3" borderId="28" xfId="0" applyNumberFormat="1" applyFont="1" applyFill="1" applyBorder="1" applyAlignment="1">
      <alignment horizontal="center" vertical="center"/>
    </xf>
    <xf numFmtId="3" fontId="22" fillId="3" borderId="28" xfId="0" applyNumberFormat="1" applyFont="1" applyFill="1" applyBorder="1" applyAlignment="1">
      <alignment horizontal="right" vertical="center"/>
    </xf>
    <xf numFmtId="3" fontId="22" fillId="3" borderId="30" xfId="0" applyNumberFormat="1" applyFont="1" applyFill="1" applyBorder="1" applyAlignment="1">
      <alignment horizontal="right" vertical="center"/>
    </xf>
    <xf numFmtId="0" fontId="5" fillId="3" borderId="24" xfId="7" applyFont="1" applyFill="1" applyBorder="1" applyAlignment="1">
      <alignment horizontal="center" vertical="center"/>
    </xf>
    <xf numFmtId="0" fontId="5" fillId="3" borderId="16" xfId="7" applyFont="1" applyFill="1" applyBorder="1" applyAlignment="1">
      <alignment horizontal="left" vertical="center"/>
    </xf>
    <xf numFmtId="3" fontId="5" fillId="3" borderId="16" xfId="0" applyNumberFormat="1" applyFont="1" applyFill="1" applyBorder="1" applyAlignment="1">
      <alignment horizontal="right" vertical="center"/>
    </xf>
    <xf numFmtId="3" fontId="22" fillId="3" borderId="16" xfId="0" applyNumberFormat="1" applyFont="1" applyFill="1" applyBorder="1" applyAlignment="1">
      <alignment horizontal="right" vertical="center"/>
    </xf>
    <xf numFmtId="3" fontId="22" fillId="3" borderId="38" xfId="0" applyNumberFormat="1" applyFont="1" applyFill="1" applyBorder="1" applyAlignment="1">
      <alignment horizontal="right" vertical="center"/>
    </xf>
    <xf numFmtId="14" fontId="5" fillId="3" borderId="1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4" fillId="4" borderId="28" xfId="0" applyNumberFormat="1" applyFont="1" applyFill="1" applyBorder="1" applyAlignment="1">
      <alignment horizontal="center" vertical="center"/>
    </xf>
    <xf numFmtId="3" fontId="4" fillId="4" borderId="30" xfId="0" applyNumberFormat="1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textRotation="90"/>
    </xf>
    <xf numFmtId="0" fontId="6" fillId="4" borderId="24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vertical="center"/>
    </xf>
    <xf numFmtId="0" fontId="7" fillId="4" borderId="20" xfId="0" applyFont="1" applyFill="1" applyBorder="1" applyAlignment="1">
      <alignment horizontal="center" textRotation="90"/>
    </xf>
    <xf numFmtId="0" fontId="6" fillId="4" borderId="23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 vertical="center"/>
    </xf>
    <xf numFmtId="0" fontId="4" fillId="4" borderId="45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vertical="center"/>
    </xf>
    <xf numFmtId="0" fontId="5" fillId="4" borderId="35" xfId="0" applyFont="1" applyFill="1" applyBorder="1" applyAlignment="1">
      <alignment vertical="center"/>
    </xf>
    <xf numFmtId="0" fontId="5" fillId="4" borderId="42" xfId="0" applyFont="1" applyFill="1" applyBorder="1" applyAlignment="1">
      <alignment vertical="center"/>
    </xf>
    <xf numFmtId="0" fontId="5" fillId="4" borderId="45" xfId="0" applyFont="1" applyFill="1" applyBorder="1" applyAlignment="1">
      <alignment vertical="center"/>
    </xf>
    <xf numFmtId="0" fontId="5" fillId="0" borderId="2" xfId="7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right" vertical="center" indent="1"/>
    </xf>
    <xf numFmtId="0" fontId="6" fillId="0" borderId="0" xfId="0" applyFont="1" applyAlignment="1">
      <alignment horizontal="center"/>
    </xf>
    <xf numFmtId="0" fontId="6" fillId="0" borderId="0" xfId="0" applyFont="1"/>
    <xf numFmtId="3" fontId="4" fillId="4" borderId="46" xfId="0" applyNumberFormat="1" applyFont="1" applyFill="1" applyBorder="1" applyAlignment="1">
      <alignment horizontal="center" vertical="center" wrapText="1"/>
    </xf>
    <xf numFmtId="3" fontId="4" fillId="4" borderId="37" xfId="0" applyNumberFormat="1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4" fillId="4" borderId="49" xfId="0" applyFont="1" applyFill="1" applyBorder="1" applyAlignment="1">
      <alignment horizontal="center" vertical="center"/>
    </xf>
    <xf numFmtId="0" fontId="4" fillId="0" borderId="8" xfId="7" applyFont="1" applyBorder="1" applyAlignment="1">
      <alignment horizontal="right" vertical="center" wrapText="1" indent="1"/>
    </xf>
    <xf numFmtId="0" fontId="4" fillId="0" borderId="17" xfId="7" applyFont="1" applyBorder="1" applyAlignment="1">
      <alignment horizontal="right" vertical="center" wrapText="1" indent="1"/>
    </xf>
    <xf numFmtId="0" fontId="4" fillId="0" borderId="13" xfId="7" applyFont="1" applyBorder="1" applyAlignment="1">
      <alignment horizontal="right" vertical="center" wrapText="1" indent="1"/>
    </xf>
    <xf numFmtId="0" fontId="7" fillId="0" borderId="17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5" fillId="0" borderId="3" xfId="7" applyFont="1" applyBorder="1" applyAlignment="1">
      <alignment horizontal="right" vertical="center" wrapText="1" indent="1"/>
    </xf>
    <xf numFmtId="0" fontId="6" fillId="0" borderId="3" xfId="0" applyFont="1" applyBorder="1" applyAlignment="1">
      <alignment horizontal="right" vertical="center" indent="1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36" xfId="0" applyFont="1" applyFill="1" applyBorder="1" applyAlignment="1">
      <alignment horizontal="center" vertical="center" wrapText="1"/>
    </xf>
    <xf numFmtId="0" fontId="4" fillId="4" borderId="45" xfId="0" applyFont="1" applyFill="1" applyBorder="1" applyAlignment="1">
      <alignment vertical="center"/>
    </xf>
    <xf numFmtId="0" fontId="7" fillId="4" borderId="54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vertical="center"/>
    </xf>
    <xf numFmtId="0" fontId="7" fillId="4" borderId="54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shrinkToFit="1"/>
    </xf>
    <xf numFmtId="0" fontId="4" fillId="4" borderId="49" xfId="0" applyFont="1" applyFill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0" fontId="4" fillId="0" borderId="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4" borderId="6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7" fillId="4" borderId="39" xfId="0" applyFont="1" applyFill="1" applyBorder="1" applyAlignment="1">
      <alignment horizontal="center" vertical="center" wrapText="1"/>
    </xf>
    <xf numFmtId="0" fontId="17" fillId="4" borderId="28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horizontal="center" vertical="center" wrapText="1"/>
    </xf>
    <xf numFmtId="0" fontId="17" fillId="4" borderId="30" xfId="0" applyFont="1" applyFill="1" applyBorder="1" applyAlignment="1">
      <alignment horizontal="center" vertical="center" wrapText="1"/>
    </xf>
    <xf numFmtId="0" fontId="17" fillId="4" borderId="32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horizontal="center" vertical="center" wrapText="1"/>
    </xf>
    <xf numFmtId="49" fontId="18" fillId="2" borderId="55" xfId="0" applyNumberFormat="1" applyFont="1" applyFill="1" applyBorder="1" applyAlignment="1">
      <alignment horizontal="center" vertical="center" wrapText="1"/>
    </xf>
    <xf numFmtId="3" fontId="7" fillId="2" borderId="5" xfId="0" applyNumberFormat="1" applyFont="1" applyFill="1" applyBorder="1" applyAlignment="1">
      <alignment horizontal="center" vertical="top" wrapText="1"/>
    </xf>
    <xf numFmtId="49" fontId="19" fillId="2" borderId="13" xfId="0" applyNumberFormat="1" applyFont="1" applyFill="1" applyBorder="1" applyAlignment="1">
      <alignment horizontal="center" vertical="center" wrapText="1"/>
    </xf>
    <xf numFmtId="49" fontId="19" fillId="2" borderId="25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49" fontId="7" fillId="2" borderId="55" xfId="0" applyNumberFormat="1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55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top" wrapText="1"/>
    </xf>
    <xf numFmtId="49" fontId="8" fillId="2" borderId="13" xfId="0" applyNumberFormat="1" applyFont="1" applyFill="1" applyBorder="1" applyAlignment="1">
      <alignment horizontal="center" vertical="center" wrapText="1"/>
    </xf>
    <xf numFmtId="0" fontId="4" fillId="4" borderId="56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/>
    </xf>
    <xf numFmtId="0" fontId="4" fillId="4" borderId="45" xfId="0" applyFont="1" applyFill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/>
    </xf>
    <xf numFmtId="49" fontId="8" fillId="0" borderId="55" xfId="0" applyNumberFormat="1" applyFont="1" applyBorder="1" applyAlignment="1">
      <alignment horizontal="center" vertical="center"/>
    </xf>
    <xf numFmtId="0" fontId="4" fillId="5" borderId="8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left" vertical="center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55" xfId="0" applyNumberFormat="1" applyFont="1" applyFill="1" applyBorder="1" applyAlignment="1">
      <alignment horizontal="center" vertical="center" wrapText="1"/>
    </xf>
    <xf numFmtId="49" fontId="8" fillId="5" borderId="36" xfId="0" applyNumberFormat="1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29" fillId="4" borderId="33" xfId="0" applyFont="1" applyFill="1" applyBorder="1" applyAlignment="1">
      <alignment horizontal="center" vertical="center"/>
    </xf>
    <xf numFmtId="0" fontId="29" fillId="4" borderId="26" xfId="0" applyFont="1" applyFill="1" applyBorder="1" applyAlignment="1">
      <alignment horizontal="center" vertical="center"/>
    </xf>
    <xf numFmtId="3" fontId="30" fillId="4" borderId="33" xfId="0" applyNumberFormat="1" applyFont="1" applyFill="1" applyBorder="1" applyAlignment="1">
      <alignment horizontal="center" vertical="center" wrapText="1"/>
    </xf>
    <xf numFmtId="3" fontId="30" fillId="4" borderId="2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4" borderId="56" xfId="0" applyFont="1" applyFill="1" applyBorder="1" applyAlignment="1">
      <alignment horizontal="left" vertical="center" wrapText="1"/>
    </xf>
    <xf numFmtId="0" fontId="8" fillId="4" borderId="42" xfId="0" applyFont="1" applyFill="1" applyBorder="1" applyAlignment="1">
      <alignment horizontal="left" vertical="center" wrapText="1"/>
    </xf>
    <xf numFmtId="0" fontId="8" fillId="4" borderId="45" xfId="0" applyFont="1" applyFill="1" applyBorder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4" fillId="5" borderId="42" xfId="0" applyFont="1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32" fillId="4" borderId="39" xfId="7" applyFont="1" applyFill="1" applyBorder="1" applyAlignment="1">
      <alignment horizontal="center" vertical="center" shrinkToFit="1"/>
    </xf>
    <xf numFmtId="0" fontId="32" fillId="4" borderId="28" xfId="7" applyFont="1" applyFill="1" applyBorder="1" applyAlignment="1">
      <alignment horizontal="center" vertical="center" shrinkToFit="1"/>
    </xf>
    <xf numFmtId="0" fontId="32" fillId="4" borderId="7" xfId="7" applyFont="1" applyFill="1" applyBorder="1" applyAlignment="1">
      <alignment horizontal="center" vertical="center" shrinkToFit="1"/>
    </xf>
    <xf numFmtId="0" fontId="32" fillId="4" borderId="1" xfId="7" applyFont="1" applyFill="1" applyBorder="1" applyAlignment="1">
      <alignment horizontal="center" vertical="center" shrinkToFit="1"/>
    </xf>
    <xf numFmtId="0" fontId="32" fillId="4" borderId="24" xfId="7" applyFont="1" applyFill="1" applyBorder="1" applyAlignment="1">
      <alignment horizontal="center" vertical="center" shrinkToFit="1"/>
    </xf>
    <xf numFmtId="0" fontId="32" fillId="4" borderId="16" xfId="7" applyFont="1" applyFill="1" applyBorder="1" applyAlignment="1">
      <alignment horizontal="center" vertical="center" shrinkToFit="1"/>
    </xf>
    <xf numFmtId="0" fontId="6" fillId="3" borderId="28" xfId="7" applyFont="1" applyFill="1" applyBorder="1" applyAlignment="1">
      <alignment horizontal="center" vertical="center" wrapText="1"/>
    </xf>
    <xf numFmtId="0" fontId="6" fillId="3" borderId="1" xfId="7" applyFont="1" applyFill="1" applyBorder="1" applyAlignment="1">
      <alignment horizontal="center" vertical="center" wrapText="1"/>
    </xf>
    <xf numFmtId="0" fontId="6" fillId="3" borderId="16" xfId="7" applyFont="1" applyFill="1" applyBorder="1" applyAlignment="1">
      <alignment horizontal="center" vertical="center" wrapText="1"/>
    </xf>
    <xf numFmtId="0" fontId="6" fillId="3" borderId="39" xfId="7" applyFont="1" applyFill="1" applyBorder="1" applyAlignment="1">
      <alignment horizontal="center" vertical="center"/>
    </xf>
    <xf numFmtId="0" fontId="6" fillId="3" borderId="7" xfId="7" applyFont="1" applyFill="1" applyBorder="1" applyAlignment="1">
      <alignment horizontal="center" vertical="center"/>
    </xf>
    <xf numFmtId="0" fontId="6" fillId="3" borderId="24" xfId="7" applyFont="1" applyFill="1" applyBorder="1" applyAlignment="1">
      <alignment horizontal="center" vertical="center"/>
    </xf>
    <xf numFmtId="0" fontId="34" fillId="3" borderId="2" xfId="7" applyFont="1" applyFill="1" applyBorder="1" applyAlignment="1">
      <alignment horizontal="center" vertical="center" wrapText="1"/>
    </xf>
    <xf numFmtId="0" fontId="34" fillId="3" borderId="1" xfId="7" applyFont="1" applyFill="1" applyBorder="1" applyAlignment="1">
      <alignment horizontal="center" vertical="center" wrapText="1"/>
    </xf>
    <xf numFmtId="0" fontId="34" fillId="3" borderId="16" xfId="7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4" borderId="24" xfId="0" applyFont="1" applyFill="1" applyBorder="1" applyAlignment="1">
      <alignment horizontal="center" vertical="center" textRotation="90"/>
    </xf>
    <xf numFmtId="0" fontId="7" fillId="4" borderId="28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3" fontId="7" fillId="4" borderId="28" xfId="0" applyNumberFormat="1" applyFont="1" applyFill="1" applyBorder="1" applyAlignment="1">
      <alignment horizontal="center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3" fontId="7" fillId="4" borderId="39" xfId="0" applyNumberFormat="1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</cellXfs>
  <cellStyles count="8">
    <cellStyle name="Normál" xfId="0" builtinId="0"/>
    <cellStyle name="Normál 2" xfId="1" xr:uid="{00000000-0005-0000-0000-000001000000}"/>
    <cellStyle name="Normál 2 2" xfId="2" xr:uid="{00000000-0005-0000-0000-000002000000}"/>
    <cellStyle name="Normál 2 3" xfId="3" xr:uid="{00000000-0005-0000-0000-000003000000}"/>
    <cellStyle name="Normál 2 3 2" xfId="4" xr:uid="{00000000-0005-0000-0000-000004000000}"/>
    <cellStyle name="Normál 2 3_-1" xfId="5" xr:uid="{00000000-0005-0000-0000-000005000000}"/>
    <cellStyle name="Normál 3" xfId="6" xr:uid="{00000000-0005-0000-0000-000006000000}"/>
    <cellStyle name="Normál_09eloi" xfId="7" xr:uid="{00000000-0005-0000-0000-000007000000}"/>
  </cellStyles>
  <dxfs count="0"/>
  <tableStyles count="0" defaultTableStyle="TableStyleMedium9" defaultPivotStyle="PivotStyleLight16"/>
  <colors>
    <mruColors>
      <color rgb="FF99FFCC"/>
      <color rgb="FF66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.Norbert/Documents/2017.%20&#233;v/2017.%20&#233;vi%20k&#246;lts&#233;gvet&#233;s/2016%20%20&#233;vi%20k&#246;lts&#233;gvet&#233;s%20szerkeze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</sheetNames>
    <sheetDataSet>
      <sheetData sheetId="0"/>
      <sheetData sheetId="1">
        <row r="14">
          <cell r="E14">
            <v>0</v>
          </cell>
        </row>
        <row r="49">
          <cell r="E49">
            <v>0</v>
          </cell>
        </row>
      </sheetData>
      <sheetData sheetId="2">
        <row r="14">
          <cell r="E14">
            <v>0</v>
          </cell>
        </row>
        <row r="49">
          <cell r="E49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I22"/>
  <sheetViews>
    <sheetView zoomScale="98" zoomScaleNormal="98" workbookViewId="0">
      <selection activeCell="K11" sqref="K11"/>
    </sheetView>
  </sheetViews>
  <sheetFormatPr defaultRowHeight="15.75" x14ac:dyDescent="0.25"/>
  <cols>
    <col min="1" max="1" width="3.5703125" style="7" customWidth="1"/>
    <col min="2" max="2" width="36.140625" style="7" customWidth="1"/>
    <col min="3" max="3" width="11.5703125" style="7" customWidth="1"/>
    <col min="4" max="5" width="14.85546875" style="92" customWidth="1"/>
    <col min="6" max="6" width="11.7109375" style="7" customWidth="1"/>
    <col min="7" max="9" width="10.7109375" style="7" customWidth="1"/>
    <col min="10" max="16384" width="9.140625" style="7"/>
  </cols>
  <sheetData>
    <row r="1" spans="1:9" ht="15" customHeight="1" x14ac:dyDescent="0.25">
      <c r="A1" s="3"/>
      <c r="C1" s="3"/>
      <c r="D1" s="5"/>
      <c r="E1" s="403" t="s">
        <v>79</v>
      </c>
      <c r="F1" s="403"/>
      <c r="G1" s="403"/>
      <c r="H1" s="403"/>
      <c r="I1" s="403"/>
    </row>
    <row r="2" spans="1:9" ht="15" customHeight="1" x14ac:dyDescent="0.25">
      <c r="A2" s="3"/>
      <c r="C2" s="3"/>
      <c r="D2" s="5"/>
      <c r="E2" s="5"/>
    </row>
    <row r="3" spans="1:9" ht="15" customHeight="1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</row>
    <row r="4" spans="1:9" ht="15" customHeight="1" x14ac:dyDescent="0.25">
      <c r="A4" s="404" t="s">
        <v>63</v>
      </c>
      <c r="B4" s="404"/>
      <c r="C4" s="404"/>
      <c r="D4" s="404"/>
      <c r="E4" s="404"/>
      <c r="F4" s="404"/>
      <c r="G4" s="404"/>
      <c r="H4" s="404"/>
      <c r="I4" s="404"/>
    </row>
    <row r="5" spans="1:9" ht="15" customHeight="1" x14ac:dyDescent="0.25">
      <c r="A5" s="404" t="s">
        <v>195</v>
      </c>
      <c r="B5" s="404"/>
      <c r="C5" s="404"/>
      <c r="D5" s="404"/>
      <c r="E5" s="404"/>
      <c r="F5" s="404"/>
      <c r="G5" s="404"/>
      <c r="H5" s="404"/>
      <c r="I5" s="404"/>
    </row>
    <row r="6" spans="1:9" ht="15" customHeight="1" x14ac:dyDescent="0.25">
      <c r="A6" s="5"/>
      <c r="B6" s="4"/>
      <c r="C6" s="4"/>
      <c r="D6" s="23"/>
      <c r="E6" s="23"/>
    </row>
    <row r="7" spans="1:9" ht="15.75" customHeight="1" thickBot="1" x14ac:dyDescent="0.3">
      <c r="A7" s="6"/>
      <c r="B7" s="9"/>
      <c r="C7" s="6"/>
      <c r="D7" s="5"/>
      <c r="E7" s="5"/>
      <c r="G7" s="8"/>
      <c r="H7" s="8"/>
      <c r="I7" s="8" t="s">
        <v>179</v>
      </c>
    </row>
    <row r="8" spans="1:9" ht="30" customHeight="1" x14ac:dyDescent="0.25">
      <c r="A8" s="407" t="s">
        <v>10</v>
      </c>
      <c r="B8" s="409" t="s">
        <v>142</v>
      </c>
      <c r="C8" s="409" t="s">
        <v>64</v>
      </c>
      <c r="D8" s="411"/>
      <c r="E8" s="411"/>
      <c r="F8" s="405" t="s">
        <v>177</v>
      </c>
      <c r="G8" s="405"/>
      <c r="H8" s="405"/>
      <c r="I8" s="406"/>
    </row>
    <row r="9" spans="1:9" ht="36" customHeight="1" thickBot="1" x14ac:dyDescent="0.3">
      <c r="A9" s="408"/>
      <c r="B9" s="410"/>
      <c r="C9" s="371" t="s">
        <v>65</v>
      </c>
      <c r="D9" s="371" t="s">
        <v>66</v>
      </c>
      <c r="E9" s="371" t="s">
        <v>67</v>
      </c>
      <c r="F9" s="371" t="s">
        <v>176</v>
      </c>
      <c r="G9" s="371" t="s">
        <v>184</v>
      </c>
      <c r="H9" s="371" t="s">
        <v>193</v>
      </c>
      <c r="I9" s="372" t="s">
        <v>202</v>
      </c>
    </row>
    <row r="10" spans="1:9" ht="24.95" customHeight="1" x14ac:dyDescent="0.25">
      <c r="A10" s="391" t="s">
        <v>2</v>
      </c>
      <c r="B10" s="392" t="s">
        <v>173</v>
      </c>
      <c r="C10" s="393">
        <f>F10+G10+H10+I10</f>
        <v>105580</v>
      </c>
      <c r="D10" s="394">
        <v>43678</v>
      </c>
      <c r="E10" s="394">
        <v>45138</v>
      </c>
      <c r="F10" s="395">
        <v>105580</v>
      </c>
      <c r="G10" s="395">
        <v>0</v>
      </c>
      <c r="H10" s="395">
        <v>0</v>
      </c>
      <c r="I10" s="396">
        <v>0</v>
      </c>
    </row>
    <row r="11" spans="1:9" ht="24.95" customHeight="1" x14ac:dyDescent="0.25">
      <c r="A11" s="120" t="s">
        <v>3</v>
      </c>
      <c r="B11" s="118" t="s">
        <v>174</v>
      </c>
      <c r="C11" s="370">
        <f t="shared" ref="C11:C18" si="0">F11+G11+H11+I11</f>
        <v>142653</v>
      </c>
      <c r="D11" s="234">
        <v>43678</v>
      </c>
      <c r="E11" s="234">
        <v>45138</v>
      </c>
      <c r="F11" s="100">
        <v>142653</v>
      </c>
      <c r="G11" s="100">
        <v>0</v>
      </c>
      <c r="H11" s="100">
        <v>0</v>
      </c>
      <c r="I11" s="235">
        <v>0</v>
      </c>
    </row>
    <row r="12" spans="1:9" ht="24.95" customHeight="1" x14ac:dyDescent="0.25">
      <c r="A12" s="120" t="s">
        <v>5</v>
      </c>
      <c r="B12" s="118" t="s">
        <v>206</v>
      </c>
      <c r="C12" s="370">
        <f t="shared" si="0"/>
        <v>3856999</v>
      </c>
      <c r="D12" s="234">
        <v>44986</v>
      </c>
      <c r="E12" s="234">
        <v>46446</v>
      </c>
      <c r="F12" s="100">
        <v>939382</v>
      </c>
      <c r="G12" s="100">
        <v>920382</v>
      </c>
      <c r="H12" s="100">
        <v>920382</v>
      </c>
      <c r="I12" s="235">
        <v>1076853</v>
      </c>
    </row>
    <row r="13" spans="1:9" ht="24.95" customHeight="1" x14ac:dyDescent="0.25">
      <c r="A13" s="120" t="s">
        <v>6</v>
      </c>
      <c r="B13" s="118" t="s">
        <v>207</v>
      </c>
      <c r="C13" s="370">
        <f t="shared" si="0"/>
        <v>3938224</v>
      </c>
      <c r="D13" s="234">
        <v>44986</v>
      </c>
      <c r="E13" s="234">
        <v>46446</v>
      </c>
      <c r="F13" s="100">
        <v>951404</v>
      </c>
      <c r="G13" s="100">
        <v>951405</v>
      </c>
      <c r="H13" s="100">
        <v>951405</v>
      </c>
      <c r="I13" s="235">
        <v>1084010</v>
      </c>
    </row>
    <row r="14" spans="1:9" ht="24.95" customHeight="1" x14ac:dyDescent="0.25">
      <c r="A14" s="120" t="s">
        <v>8</v>
      </c>
      <c r="B14" s="118" t="s">
        <v>208</v>
      </c>
      <c r="C14" s="370">
        <f t="shared" si="0"/>
        <v>4364000</v>
      </c>
      <c r="D14" s="234">
        <v>44986</v>
      </c>
      <c r="E14" s="234">
        <v>46446</v>
      </c>
      <c r="F14" s="100">
        <v>1009798</v>
      </c>
      <c r="G14" s="100">
        <v>1109798</v>
      </c>
      <c r="H14" s="100">
        <v>1134606</v>
      </c>
      <c r="I14" s="235">
        <v>1109798</v>
      </c>
    </row>
    <row r="15" spans="1:9" ht="24.95" customHeight="1" x14ac:dyDescent="0.25">
      <c r="A15" s="120" t="s">
        <v>169</v>
      </c>
      <c r="B15" s="118" t="s">
        <v>209</v>
      </c>
      <c r="C15" s="370">
        <f t="shared" si="0"/>
        <v>3510001</v>
      </c>
      <c r="D15" s="234">
        <v>44986</v>
      </c>
      <c r="E15" s="234">
        <v>46446</v>
      </c>
      <c r="F15" s="100">
        <v>853917</v>
      </c>
      <c r="G15" s="100">
        <v>853917</v>
      </c>
      <c r="H15" s="100">
        <v>853917</v>
      </c>
      <c r="I15" s="235">
        <v>948250</v>
      </c>
    </row>
    <row r="16" spans="1:9" ht="24.95" customHeight="1" x14ac:dyDescent="0.25">
      <c r="A16" s="120" t="s">
        <v>171</v>
      </c>
      <c r="B16" s="118" t="s">
        <v>204</v>
      </c>
      <c r="C16" s="370">
        <f t="shared" si="0"/>
        <v>3666801</v>
      </c>
      <c r="D16" s="234">
        <v>44986</v>
      </c>
      <c r="E16" s="234">
        <v>46081</v>
      </c>
      <c r="F16" s="100">
        <v>1161884</v>
      </c>
      <c r="G16" s="100">
        <v>1276884</v>
      </c>
      <c r="H16" s="100">
        <v>1228033</v>
      </c>
      <c r="I16" s="235">
        <v>0</v>
      </c>
    </row>
    <row r="17" spans="1:9" ht="24.95" customHeight="1" x14ac:dyDescent="0.25">
      <c r="A17" s="120" t="s">
        <v>172</v>
      </c>
      <c r="B17" s="118" t="s">
        <v>192</v>
      </c>
      <c r="C17" s="114">
        <f>F17+G17+H17+I17</f>
        <v>4328352</v>
      </c>
      <c r="D17" s="234">
        <v>44927</v>
      </c>
      <c r="E17" s="234">
        <v>45291</v>
      </c>
      <c r="F17" s="100">
        <v>4328352</v>
      </c>
      <c r="G17" s="100">
        <v>0</v>
      </c>
      <c r="H17" s="100">
        <v>0</v>
      </c>
      <c r="I17" s="235">
        <v>0</v>
      </c>
    </row>
    <row r="18" spans="1:9" ht="24.95" customHeight="1" thickBot="1" x14ac:dyDescent="0.3">
      <c r="A18" s="397" t="s">
        <v>203</v>
      </c>
      <c r="B18" s="398" t="s">
        <v>205</v>
      </c>
      <c r="C18" s="399">
        <f t="shared" si="0"/>
        <v>1009008</v>
      </c>
      <c r="D18" s="402">
        <v>44682</v>
      </c>
      <c r="E18" s="402">
        <v>45230</v>
      </c>
      <c r="F18" s="400">
        <v>1009008</v>
      </c>
      <c r="G18" s="400">
        <v>0</v>
      </c>
      <c r="H18" s="400">
        <v>0</v>
      </c>
      <c r="I18" s="401">
        <v>0</v>
      </c>
    </row>
    <row r="19" spans="1:9" s="38" customFormat="1" ht="24.95" customHeight="1" thickBot="1" x14ac:dyDescent="0.25">
      <c r="A19" s="264"/>
      <c r="B19" s="265" t="s">
        <v>68</v>
      </c>
      <c r="C19" s="266">
        <f>SUM(C10:C18)</f>
        <v>24921618</v>
      </c>
      <c r="D19" s="266"/>
      <c r="E19" s="266"/>
      <c r="F19" s="266">
        <f>SUM(F10:F18)</f>
        <v>10501978</v>
      </c>
      <c r="G19" s="266">
        <f>SUM(G10:G18)</f>
        <v>5112386</v>
      </c>
      <c r="H19" s="266">
        <f>SUM(H10:H18)</f>
        <v>5088343</v>
      </c>
      <c r="I19" s="267">
        <f>SUM(I10:I18)</f>
        <v>4218911</v>
      </c>
    </row>
    <row r="20" spans="1:9" ht="15" customHeight="1" x14ac:dyDescent="0.25">
      <c r="C20" s="17"/>
      <c r="D20" s="91"/>
      <c r="E20" s="91"/>
    </row>
    <row r="21" spans="1:9" x14ac:dyDescent="0.25">
      <c r="C21" s="17"/>
      <c r="D21" s="91"/>
      <c r="E21" s="91"/>
    </row>
    <row r="22" spans="1:9" x14ac:dyDescent="0.25">
      <c r="C22" s="17"/>
      <c r="D22" s="91"/>
      <c r="E22" s="91"/>
    </row>
  </sheetData>
  <mergeCells count="8">
    <mergeCell ref="E1:I1"/>
    <mergeCell ref="A3:I3"/>
    <mergeCell ref="A4:I4"/>
    <mergeCell ref="A5:I5"/>
    <mergeCell ref="F8:I8"/>
    <mergeCell ref="A8:A9"/>
    <mergeCell ref="B8:B9"/>
    <mergeCell ref="C8:E8"/>
  </mergeCells>
  <phoneticPr fontId="9" type="noConversion"/>
  <printOptions horizontalCentered="1"/>
  <pageMargins left="0.39370078740157483" right="0.39370078740157483" top="0.78740157480314965" bottom="1.181102362204724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79998168889431442"/>
  </sheetPr>
  <dimension ref="A1:H31"/>
  <sheetViews>
    <sheetView workbookViewId="0">
      <selection activeCell="H11" sqref="H11"/>
    </sheetView>
  </sheetViews>
  <sheetFormatPr defaultRowHeight="15.75" x14ac:dyDescent="0.25"/>
  <cols>
    <col min="1" max="1" width="3.5703125" style="7" customWidth="1"/>
    <col min="2" max="2" width="89.140625" style="7" customWidth="1"/>
    <col min="3" max="3" width="9.7109375" style="7" customWidth="1"/>
    <col min="4" max="4" width="4.140625" style="7" customWidth="1"/>
    <col min="5" max="5" width="4.7109375" style="7" customWidth="1"/>
    <col min="6" max="6" width="18.7109375" style="7" customWidth="1"/>
    <col min="7" max="16384" width="9.140625" style="7"/>
  </cols>
  <sheetData>
    <row r="1" spans="1:8" ht="15" customHeight="1" x14ac:dyDescent="0.25">
      <c r="A1" s="3"/>
      <c r="C1" s="403" t="s">
        <v>80</v>
      </c>
      <c r="D1" s="403"/>
      <c r="E1" s="403"/>
      <c r="F1" s="403"/>
      <c r="G1" s="3"/>
      <c r="H1" s="3"/>
    </row>
    <row r="2" spans="1:8" ht="15" customHeight="1" x14ac:dyDescent="0.25">
      <c r="A2" s="3"/>
      <c r="E2" s="3"/>
      <c r="F2" s="8"/>
    </row>
    <row r="3" spans="1:8" ht="15" customHeight="1" x14ac:dyDescent="0.25">
      <c r="A3" s="404" t="s">
        <v>194</v>
      </c>
      <c r="B3" s="424"/>
      <c r="C3" s="424"/>
      <c r="D3" s="424"/>
      <c r="E3" s="424"/>
      <c r="F3" s="424"/>
    </row>
    <row r="4" spans="1:8" ht="15" customHeight="1" x14ac:dyDescent="0.25">
      <c r="A4" s="404" t="s">
        <v>31</v>
      </c>
      <c r="B4" s="425"/>
      <c r="C4" s="425"/>
      <c r="D4" s="425"/>
      <c r="E4" s="425"/>
      <c r="F4" s="425"/>
    </row>
    <row r="5" spans="1:8" ht="15" customHeight="1" x14ac:dyDescent="0.25">
      <c r="A5" s="404" t="s">
        <v>195</v>
      </c>
      <c r="B5" s="425"/>
      <c r="C5" s="425"/>
      <c r="D5" s="425"/>
      <c r="E5" s="425"/>
      <c r="F5" s="425"/>
    </row>
    <row r="6" spans="1:8" ht="15" customHeight="1" x14ac:dyDescent="0.25">
      <c r="A6" s="5"/>
      <c r="B6" s="4"/>
      <c r="C6" s="4"/>
      <c r="D6" s="4"/>
      <c r="E6" s="4"/>
      <c r="F6" s="4"/>
    </row>
    <row r="7" spans="1:8" ht="15.75" customHeight="1" thickBot="1" x14ac:dyDescent="0.3">
      <c r="A7" s="6"/>
      <c r="B7" s="9"/>
      <c r="C7" s="9"/>
      <c r="D7" s="9"/>
      <c r="E7" s="6"/>
      <c r="F7" s="8" t="s">
        <v>179</v>
      </c>
    </row>
    <row r="8" spans="1:8" ht="15" customHeight="1" x14ac:dyDescent="0.25">
      <c r="A8" s="412" t="s">
        <v>10</v>
      </c>
      <c r="B8" s="414" t="s">
        <v>33</v>
      </c>
      <c r="C8" s="416" t="s">
        <v>32</v>
      </c>
      <c r="D8" s="417"/>
      <c r="E8" s="418"/>
      <c r="F8" s="426" t="s">
        <v>59</v>
      </c>
    </row>
    <row r="9" spans="1:8" ht="27.75" customHeight="1" thickBot="1" x14ac:dyDescent="0.3">
      <c r="A9" s="413"/>
      <c r="B9" s="415"/>
      <c r="C9" s="419"/>
      <c r="D9" s="420"/>
      <c r="E9" s="421"/>
      <c r="F9" s="427"/>
    </row>
    <row r="10" spans="1:8" ht="24.95" customHeight="1" x14ac:dyDescent="0.25">
      <c r="A10" s="32" t="s">
        <v>2</v>
      </c>
      <c r="B10" s="15" t="s">
        <v>46</v>
      </c>
      <c r="C10" s="422"/>
      <c r="D10" s="423"/>
      <c r="E10" s="423"/>
      <c r="F10" s="35">
        <f>D10*E10/1000*12</f>
        <v>0</v>
      </c>
    </row>
    <row r="11" spans="1:8" ht="24.95" customHeight="1" x14ac:dyDescent="0.25">
      <c r="A11" s="33" t="s">
        <v>3</v>
      </c>
      <c r="B11" s="10" t="s">
        <v>47</v>
      </c>
      <c r="C11" s="431"/>
      <c r="D11" s="434"/>
      <c r="E11" s="435"/>
      <c r="F11" s="34">
        <f>D11*E11/1000*12</f>
        <v>0</v>
      </c>
    </row>
    <row r="12" spans="1:8" ht="24.95" customHeight="1" x14ac:dyDescent="0.25">
      <c r="A12" s="32" t="s">
        <v>5</v>
      </c>
      <c r="B12" s="16" t="s">
        <v>48</v>
      </c>
      <c r="C12" s="431"/>
      <c r="D12" s="432"/>
      <c r="E12" s="433"/>
      <c r="F12" s="36">
        <v>0</v>
      </c>
    </row>
    <row r="13" spans="1:8" ht="24.95" customHeight="1" x14ac:dyDescent="0.25">
      <c r="A13" s="33" t="s">
        <v>6</v>
      </c>
      <c r="B13" s="16" t="s">
        <v>49</v>
      </c>
      <c r="C13" s="431"/>
      <c r="D13" s="432"/>
      <c r="E13" s="433"/>
      <c r="F13" s="36">
        <v>0</v>
      </c>
    </row>
    <row r="14" spans="1:8" ht="24.95" customHeight="1" thickBot="1" x14ac:dyDescent="0.3">
      <c r="A14" s="32" t="s">
        <v>8</v>
      </c>
      <c r="B14" s="24" t="s">
        <v>50</v>
      </c>
      <c r="C14" s="436"/>
      <c r="D14" s="437"/>
      <c r="E14" s="437"/>
      <c r="F14" s="36">
        <f>D14*E14/1000*12</f>
        <v>0</v>
      </c>
    </row>
    <row r="15" spans="1:8" ht="24.95" customHeight="1" thickBot="1" x14ac:dyDescent="0.3">
      <c r="A15" s="428" t="s">
        <v>34</v>
      </c>
      <c r="B15" s="429"/>
      <c r="C15" s="429"/>
      <c r="D15" s="429"/>
      <c r="E15" s="430"/>
      <c r="F15" s="268">
        <f>SUM(F10:F14)</f>
        <v>0</v>
      </c>
    </row>
    <row r="16" spans="1:8" ht="15" customHeight="1" x14ac:dyDescent="0.25">
      <c r="E16" s="17"/>
    </row>
    <row r="17" spans="2:5" ht="18.75" x14ac:dyDescent="0.3">
      <c r="B17" s="73"/>
      <c r="E17" s="17"/>
    </row>
    <row r="18" spans="2:5" x14ac:dyDescent="0.25">
      <c r="E18" s="17"/>
    </row>
    <row r="19" spans="2:5" x14ac:dyDescent="0.25">
      <c r="E19" s="17"/>
    </row>
    <row r="20" spans="2:5" x14ac:dyDescent="0.25">
      <c r="E20" s="17"/>
    </row>
    <row r="21" spans="2:5" x14ac:dyDescent="0.25">
      <c r="E21" s="17"/>
    </row>
    <row r="22" spans="2:5" x14ac:dyDescent="0.25">
      <c r="E22" s="17"/>
    </row>
    <row r="23" spans="2:5" x14ac:dyDescent="0.25">
      <c r="E23" s="17"/>
    </row>
    <row r="24" spans="2:5" x14ac:dyDescent="0.25">
      <c r="E24" s="17"/>
    </row>
    <row r="25" spans="2:5" x14ac:dyDescent="0.25">
      <c r="E25" s="17"/>
    </row>
    <row r="26" spans="2:5" x14ac:dyDescent="0.25">
      <c r="E26" s="17"/>
    </row>
    <row r="27" spans="2:5" x14ac:dyDescent="0.25">
      <c r="E27" s="17"/>
    </row>
    <row r="28" spans="2:5" x14ac:dyDescent="0.25">
      <c r="E28" s="17"/>
    </row>
    <row r="29" spans="2:5" x14ac:dyDescent="0.25">
      <c r="E29" s="17"/>
    </row>
    <row r="30" spans="2:5" x14ac:dyDescent="0.25">
      <c r="E30" s="17"/>
    </row>
    <row r="31" spans="2:5" x14ac:dyDescent="0.25">
      <c r="E31" s="17"/>
    </row>
  </sheetData>
  <mergeCells count="14">
    <mergeCell ref="A15:E15"/>
    <mergeCell ref="C12:E12"/>
    <mergeCell ref="C13:E13"/>
    <mergeCell ref="C11:E11"/>
    <mergeCell ref="C14:E14"/>
    <mergeCell ref="A8:A9"/>
    <mergeCell ref="B8:B9"/>
    <mergeCell ref="C8:E9"/>
    <mergeCell ref="C10:E10"/>
    <mergeCell ref="C1:F1"/>
    <mergeCell ref="A3:F3"/>
    <mergeCell ref="A4:F4"/>
    <mergeCell ref="A5:F5"/>
    <mergeCell ref="F8:F9"/>
  </mergeCells>
  <phoneticPr fontId="9" type="noConversion"/>
  <pageMargins left="0.74803149606299213" right="0.74803149606299213" top="0.78740157480314965" bottom="1.1811023622047245" header="0.51181102362204722" footer="0.51181102362204722"/>
  <pageSetup paperSize="9"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R35"/>
  <sheetViews>
    <sheetView topLeftCell="A16" zoomScaleNormal="100" workbookViewId="0">
      <selection activeCell="S8" sqref="S8"/>
    </sheetView>
  </sheetViews>
  <sheetFormatPr defaultRowHeight="15.75" x14ac:dyDescent="0.25"/>
  <cols>
    <col min="1" max="1" width="6.7109375" style="5" customWidth="1"/>
    <col min="2" max="2" width="6.85546875" style="5" customWidth="1"/>
    <col min="3" max="3" width="38.42578125" style="7" customWidth="1"/>
    <col min="4" max="5" width="11.7109375" style="7" customWidth="1"/>
    <col min="6" max="6" width="10.7109375" style="7" customWidth="1"/>
    <col min="7" max="7" width="11.42578125" style="7" customWidth="1"/>
    <col min="8" max="8" width="11.7109375" style="7" customWidth="1"/>
    <col min="9" max="9" width="11.28515625" style="7" customWidth="1"/>
    <col min="10" max="10" width="11.140625" style="7" customWidth="1"/>
    <col min="11" max="11" width="11.28515625" style="7" customWidth="1"/>
    <col min="12" max="12" width="11.7109375" style="7" customWidth="1"/>
    <col min="13" max="13" width="10.7109375" style="7" customWidth="1"/>
    <col min="14" max="14" width="12" style="7" customWidth="1"/>
    <col min="15" max="15" width="11" style="7" customWidth="1"/>
    <col min="16" max="16" width="11.7109375" style="7" customWidth="1"/>
    <col min="17" max="16384" width="9.140625" style="7"/>
  </cols>
  <sheetData>
    <row r="1" spans="1:18" x14ac:dyDescent="0.25">
      <c r="C1" s="3"/>
      <c r="M1" s="403" t="s">
        <v>81</v>
      </c>
      <c r="N1" s="403"/>
      <c r="O1" s="403"/>
      <c r="P1" s="403"/>
      <c r="Q1" s="3"/>
      <c r="R1" s="3"/>
    </row>
    <row r="2" spans="1:18" x14ac:dyDescent="0.25">
      <c r="C2" s="3"/>
      <c r="P2" s="8"/>
    </row>
    <row r="3" spans="1:18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</row>
    <row r="4" spans="1:18" x14ac:dyDescent="0.25">
      <c r="A4" s="404" t="s">
        <v>196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</row>
    <row r="5" spans="1:18" x14ac:dyDescent="0.25">
      <c r="A5" s="404" t="s">
        <v>195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</row>
    <row r="6" spans="1:18" ht="16.5" thickBot="1" x14ac:dyDescent="0.3">
      <c r="P6" s="8" t="s">
        <v>179</v>
      </c>
    </row>
    <row r="7" spans="1:18" x14ac:dyDescent="0.25">
      <c r="A7" s="438" t="s">
        <v>58</v>
      </c>
      <c r="B7" s="440" t="s">
        <v>185</v>
      </c>
      <c r="C7" s="414" t="s">
        <v>0</v>
      </c>
      <c r="D7" s="443" t="s">
        <v>70</v>
      </c>
      <c r="E7" s="445" t="s">
        <v>12</v>
      </c>
      <c r="F7" s="445" t="s">
        <v>13</v>
      </c>
      <c r="G7" s="445" t="s">
        <v>14</v>
      </c>
      <c r="H7" s="445" t="s">
        <v>15</v>
      </c>
      <c r="I7" s="445" t="s">
        <v>16</v>
      </c>
      <c r="J7" s="445" t="s">
        <v>17</v>
      </c>
      <c r="K7" s="445" t="s">
        <v>18</v>
      </c>
      <c r="L7" s="445" t="s">
        <v>19</v>
      </c>
      <c r="M7" s="445" t="s">
        <v>20</v>
      </c>
      <c r="N7" s="445" t="s">
        <v>21</v>
      </c>
      <c r="O7" s="445" t="s">
        <v>22</v>
      </c>
      <c r="P7" s="453" t="s">
        <v>23</v>
      </c>
    </row>
    <row r="8" spans="1:18" ht="25.5" customHeight="1" thickBot="1" x14ac:dyDescent="0.3">
      <c r="A8" s="439"/>
      <c r="B8" s="441"/>
      <c r="C8" s="442"/>
      <c r="D8" s="444"/>
      <c r="E8" s="444"/>
      <c r="F8" s="444"/>
      <c r="G8" s="452"/>
      <c r="H8" s="452"/>
      <c r="I8" s="452"/>
      <c r="J8" s="452"/>
      <c r="K8" s="452"/>
      <c r="L8" s="452"/>
      <c r="M8" s="452"/>
      <c r="N8" s="452"/>
      <c r="O8" s="452"/>
      <c r="P8" s="454"/>
    </row>
    <row r="9" spans="1:18" s="14" customFormat="1" ht="24.95" customHeight="1" thickBot="1" x14ac:dyDescent="0.25">
      <c r="A9" s="446" t="s">
        <v>24</v>
      </c>
      <c r="B9" s="447"/>
      <c r="C9" s="448"/>
      <c r="D9" s="271">
        <v>0</v>
      </c>
      <c r="E9" s="271">
        <v>0</v>
      </c>
      <c r="F9" s="272">
        <f t="shared" ref="F9:P9" si="0">E31</f>
        <v>499662775</v>
      </c>
      <c r="G9" s="272">
        <f t="shared" si="0"/>
        <v>422524129</v>
      </c>
      <c r="H9" s="272">
        <f t="shared" si="0"/>
        <v>411514883</v>
      </c>
      <c r="I9" s="272">
        <f t="shared" si="0"/>
        <v>682257084</v>
      </c>
      <c r="J9" s="272">
        <f t="shared" si="0"/>
        <v>615384436</v>
      </c>
      <c r="K9" s="272">
        <f t="shared" si="0"/>
        <v>522991788</v>
      </c>
      <c r="L9" s="272">
        <f t="shared" si="0"/>
        <v>373557056</v>
      </c>
      <c r="M9" s="272">
        <f t="shared" si="0"/>
        <v>296164408</v>
      </c>
      <c r="N9" s="272">
        <f t="shared" si="0"/>
        <v>191288538</v>
      </c>
      <c r="O9" s="272">
        <f t="shared" si="0"/>
        <v>211527186</v>
      </c>
      <c r="P9" s="273">
        <f t="shared" si="0"/>
        <v>138817431</v>
      </c>
    </row>
    <row r="10" spans="1:18" s="14" customFormat="1" ht="24.95" customHeight="1" thickBot="1" x14ac:dyDescent="0.25">
      <c r="A10" s="449" t="s">
        <v>140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1"/>
    </row>
    <row r="11" spans="1:18" s="14" customFormat="1" ht="24.95" customHeight="1" x14ac:dyDescent="0.2">
      <c r="A11" s="77" t="s">
        <v>1</v>
      </c>
      <c r="B11" s="78" t="s">
        <v>91</v>
      </c>
      <c r="C11" s="236" t="s">
        <v>186</v>
      </c>
      <c r="D11" s="367">
        <f>SUM(E11:P11)</f>
        <v>856618347</v>
      </c>
      <c r="E11" s="243">
        <f>24888000+12444000</f>
        <v>37332000</v>
      </c>
      <c r="F11" s="243">
        <f>24888000</f>
        <v>24888000</v>
      </c>
      <c r="G11" s="243">
        <f>24888000+33900000+36576000</f>
        <v>95364000</v>
      </c>
      <c r="H11" s="243">
        <f>24888000+460293191</f>
        <v>485181191</v>
      </c>
      <c r="I11" s="243">
        <f>24888000</f>
        <v>24888000</v>
      </c>
      <c r="J11" s="243">
        <f t="shared" ref="J11:P11" si="1">24888000</f>
        <v>24888000</v>
      </c>
      <c r="K11" s="243">
        <f t="shared" si="1"/>
        <v>24888000</v>
      </c>
      <c r="L11" s="243">
        <f t="shared" si="1"/>
        <v>24888000</v>
      </c>
      <c r="M11" s="243">
        <f t="shared" si="1"/>
        <v>24888000</v>
      </c>
      <c r="N11" s="243">
        <f>24888000+2818147+2854214+3029394+2561750+3485651</f>
        <v>39637156</v>
      </c>
      <c r="O11" s="243">
        <f>24888000</f>
        <v>24888000</v>
      </c>
      <c r="P11" s="244">
        <f t="shared" si="1"/>
        <v>24888000</v>
      </c>
      <c r="Q11" s="115"/>
    </row>
    <row r="12" spans="1:18" s="14" customFormat="1" ht="24.95" customHeight="1" x14ac:dyDescent="0.2">
      <c r="A12" s="30"/>
      <c r="B12" s="74" t="s">
        <v>93</v>
      </c>
      <c r="C12" s="238" t="s">
        <v>7</v>
      </c>
      <c r="D12" s="249">
        <f t="shared" ref="D12:D18" si="2">SUM(E12:P12)</f>
        <v>0</v>
      </c>
      <c r="E12" s="245">
        <v>0</v>
      </c>
      <c r="F12" s="245">
        <v>0</v>
      </c>
      <c r="G12" s="245">
        <v>0</v>
      </c>
      <c r="H12" s="245">
        <v>0</v>
      </c>
      <c r="I12" s="245">
        <v>0</v>
      </c>
      <c r="J12" s="245">
        <v>0</v>
      </c>
      <c r="K12" s="245">
        <v>0</v>
      </c>
      <c r="L12" s="245">
        <v>0</v>
      </c>
      <c r="M12" s="245">
        <v>0</v>
      </c>
      <c r="N12" s="245">
        <v>0</v>
      </c>
      <c r="O12" s="245">
        <v>0</v>
      </c>
      <c r="P12" s="246">
        <v>0</v>
      </c>
    </row>
    <row r="13" spans="1:18" s="14" customFormat="1" ht="24.95" customHeight="1" x14ac:dyDescent="0.2">
      <c r="A13" s="30"/>
      <c r="B13" s="76" t="s">
        <v>95</v>
      </c>
      <c r="C13" s="241" t="s">
        <v>69</v>
      </c>
      <c r="D13" s="249">
        <f t="shared" si="2"/>
        <v>720000</v>
      </c>
      <c r="E13" s="247">
        <v>60000</v>
      </c>
      <c r="F13" s="247">
        <v>60000</v>
      </c>
      <c r="G13" s="247">
        <v>60000</v>
      </c>
      <c r="H13" s="247">
        <v>60000</v>
      </c>
      <c r="I13" s="247">
        <v>60000</v>
      </c>
      <c r="J13" s="247">
        <v>60000</v>
      </c>
      <c r="K13" s="247">
        <v>60000</v>
      </c>
      <c r="L13" s="247">
        <v>60000</v>
      </c>
      <c r="M13" s="247">
        <v>60000</v>
      </c>
      <c r="N13" s="247">
        <v>60000</v>
      </c>
      <c r="O13" s="247">
        <v>60000</v>
      </c>
      <c r="P13" s="248">
        <v>60000</v>
      </c>
    </row>
    <row r="14" spans="1:18" s="14" customFormat="1" ht="24.95" customHeight="1" x14ac:dyDescent="0.2">
      <c r="A14" s="30"/>
      <c r="B14" s="74" t="s">
        <v>97</v>
      </c>
      <c r="C14" s="238" t="s">
        <v>76</v>
      </c>
      <c r="D14" s="249">
        <f t="shared" si="2"/>
        <v>98501033</v>
      </c>
      <c r="E14" s="245">
        <v>0</v>
      </c>
      <c r="F14" s="245">
        <v>0</v>
      </c>
      <c r="G14" s="245">
        <v>0</v>
      </c>
      <c r="H14" s="245">
        <v>0</v>
      </c>
      <c r="I14" s="245">
        <v>12600000</v>
      </c>
      <c r="J14" s="245">
        <v>0</v>
      </c>
      <c r="K14" s="245">
        <v>0</v>
      </c>
      <c r="L14" s="245">
        <v>0</v>
      </c>
      <c r="M14" s="245">
        <v>0</v>
      </c>
      <c r="N14" s="245">
        <f>1794875+2425093+14726120+15222476+16156768+13662668+17230140</f>
        <v>81218140</v>
      </c>
      <c r="O14" s="245">
        <v>4682893</v>
      </c>
      <c r="P14" s="246">
        <v>0</v>
      </c>
    </row>
    <row r="15" spans="1:18" s="14" customFormat="1" ht="24.95" customHeight="1" x14ac:dyDescent="0.2">
      <c r="A15" s="25" t="s">
        <v>4</v>
      </c>
      <c r="B15" s="74" t="s">
        <v>102</v>
      </c>
      <c r="C15" s="238" t="s">
        <v>187</v>
      </c>
      <c r="D15" s="249">
        <f t="shared" si="2"/>
        <v>0</v>
      </c>
      <c r="E15" s="245">
        <v>0</v>
      </c>
      <c r="F15" s="245">
        <v>0</v>
      </c>
      <c r="G15" s="245">
        <v>0</v>
      </c>
      <c r="H15" s="249">
        <v>0</v>
      </c>
      <c r="I15" s="245">
        <v>0</v>
      </c>
      <c r="J15" s="249">
        <v>0</v>
      </c>
      <c r="K15" s="245">
        <v>0</v>
      </c>
      <c r="L15" s="249">
        <v>0</v>
      </c>
      <c r="M15" s="245">
        <v>0</v>
      </c>
      <c r="N15" s="249">
        <v>0</v>
      </c>
      <c r="O15" s="245">
        <v>0</v>
      </c>
      <c r="P15" s="250">
        <v>0</v>
      </c>
    </row>
    <row r="16" spans="1:18" s="14" customFormat="1" ht="24.95" customHeight="1" x14ac:dyDescent="0.2">
      <c r="A16" s="30"/>
      <c r="B16" s="74" t="s">
        <v>104</v>
      </c>
      <c r="C16" s="238" t="s">
        <v>53</v>
      </c>
      <c r="D16" s="249">
        <f t="shared" si="2"/>
        <v>2664000</v>
      </c>
      <c r="E16" s="245">
        <v>0</v>
      </c>
      <c r="F16" s="245">
        <v>0</v>
      </c>
      <c r="G16" s="245">
        <v>0</v>
      </c>
      <c r="H16" s="249">
        <v>0</v>
      </c>
      <c r="I16" s="245">
        <v>1000000</v>
      </c>
      <c r="J16" s="249">
        <v>0</v>
      </c>
      <c r="K16" s="245">
        <v>0</v>
      </c>
      <c r="L16" s="249">
        <v>0</v>
      </c>
      <c r="M16" s="245">
        <v>0</v>
      </c>
      <c r="N16" s="249">
        <f>304000+1360000</f>
        <v>1664000</v>
      </c>
      <c r="O16" s="245">
        <v>0</v>
      </c>
      <c r="P16" s="246">
        <v>0</v>
      </c>
    </row>
    <row r="17" spans="1:16" s="14" customFormat="1" ht="24.95" customHeight="1" x14ac:dyDescent="0.2">
      <c r="A17" s="30"/>
      <c r="B17" s="75" t="s">
        <v>106</v>
      </c>
      <c r="C17" s="239" t="s">
        <v>78</v>
      </c>
      <c r="D17" s="249">
        <f t="shared" si="2"/>
        <v>0</v>
      </c>
      <c r="E17" s="251">
        <v>0</v>
      </c>
      <c r="F17" s="251">
        <v>0</v>
      </c>
      <c r="G17" s="245">
        <v>0</v>
      </c>
      <c r="H17" s="249">
        <v>0</v>
      </c>
      <c r="I17" s="245">
        <v>0</v>
      </c>
      <c r="J17" s="249">
        <v>0</v>
      </c>
      <c r="K17" s="245">
        <v>0</v>
      </c>
      <c r="L17" s="249">
        <v>0</v>
      </c>
      <c r="M17" s="245">
        <v>0</v>
      </c>
      <c r="N17" s="249">
        <v>0</v>
      </c>
      <c r="O17" s="245">
        <v>0</v>
      </c>
      <c r="P17" s="252">
        <v>0</v>
      </c>
    </row>
    <row r="18" spans="1:16" s="14" customFormat="1" ht="30.95" customHeight="1" thickBot="1" x14ac:dyDescent="0.25">
      <c r="A18" s="116" t="s">
        <v>118</v>
      </c>
      <c r="B18" s="119" t="s">
        <v>121</v>
      </c>
      <c r="C18" s="242" t="s">
        <v>138</v>
      </c>
      <c r="D18" s="249">
        <f t="shared" si="2"/>
        <v>598695602</v>
      </c>
      <c r="E18" s="253">
        <v>598695602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4">
        <v>0</v>
      </c>
    </row>
    <row r="19" spans="1:16" s="14" customFormat="1" ht="24.95" customHeight="1" thickBot="1" x14ac:dyDescent="0.25">
      <c r="A19" s="446" t="s">
        <v>25</v>
      </c>
      <c r="B19" s="447"/>
      <c r="C19" s="448"/>
      <c r="D19" s="274">
        <f t="shared" ref="D19:P19" si="3">SUM(D11:D18)</f>
        <v>1557198982</v>
      </c>
      <c r="E19" s="269">
        <f t="shared" si="3"/>
        <v>636087602</v>
      </c>
      <c r="F19" s="269">
        <f t="shared" si="3"/>
        <v>24948000</v>
      </c>
      <c r="G19" s="269">
        <f t="shared" si="3"/>
        <v>95424000</v>
      </c>
      <c r="H19" s="269">
        <f t="shared" si="3"/>
        <v>485241191</v>
      </c>
      <c r="I19" s="269">
        <f t="shared" si="3"/>
        <v>38548000</v>
      </c>
      <c r="J19" s="269">
        <f t="shared" si="3"/>
        <v>24948000</v>
      </c>
      <c r="K19" s="269">
        <f t="shared" si="3"/>
        <v>24948000</v>
      </c>
      <c r="L19" s="269">
        <f t="shared" si="3"/>
        <v>24948000</v>
      </c>
      <c r="M19" s="269">
        <f t="shared" si="3"/>
        <v>24948000</v>
      </c>
      <c r="N19" s="269">
        <f t="shared" si="3"/>
        <v>122579296</v>
      </c>
      <c r="O19" s="269">
        <f t="shared" si="3"/>
        <v>29630893</v>
      </c>
      <c r="P19" s="270">
        <f t="shared" si="3"/>
        <v>24948000</v>
      </c>
    </row>
    <row r="20" spans="1:16" s="14" customFormat="1" ht="24.95" customHeight="1" thickBot="1" x14ac:dyDescent="0.25">
      <c r="A20" s="449" t="s">
        <v>141</v>
      </c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  <c r="N20" s="450"/>
      <c r="O20" s="450"/>
      <c r="P20" s="451"/>
    </row>
    <row r="21" spans="1:16" s="14" customFormat="1" ht="24.95" customHeight="1" x14ac:dyDescent="0.2">
      <c r="A21" s="77" t="s">
        <v>1</v>
      </c>
      <c r="B21" s="78" t="s">
        <v>92</v>
      </c>
      <c r="C21" s="236" t="s">
        <v>26</v>
      </c>
      <c r="D21" s="368">
        <f>SUM(E21:P21)</f>
        <v>427976060</v>
      </c>
      <c r="E21" s="255">
        <v>35664671</v>
      </c>
      <c r="F21" s="255">
        <v>35664671</v>
      </c>
      <c r="G21" s="255">
        <v>35664671</v>
      </c>
      <c r="H21" s="255">
        <v>35664671</v>
      </c>
      <c r="I21" s="255">
        <v>35664672</v>
      </c>
      <c r="J21" s="255">
        <v>35664672</v>
      </c>
      <c r="K21" s="255">
        <v>35664672</v>
      </c>
      <c r="L21" s="255">
        <v>35664672</v>
      </c>
      <c r="M21" s="255">
        <v>35664672</v>
      </c>
      <c r="N21" s="255">
        <v>35664672</v>
      </c>
      <c r="O21" s="255">
        <v>35664672</v>
      </c>
      <c r="P21" s="256">
        <v>35664672</v>
      </c>
    </row>
    <row r="22" spans="1:16" s="14" customFormat="1" ht="24.95" customHeight="1" x14ac:dyDescent="0.2">
      <c r="A22" s="30"/>
      <c r="B22" s="74" t="s">
        <v>94</v>
      </c>
      <c r="C22" s="237" t="s">
        <v>188</v>
      </c>
      <c r="D22" s="258">
        <f>SUM(E22:P22)</f>
        <v>61172121</v>
      </c>
      <c r="E22" s="62">
        <v>5097676</v>
      </c>
      <c r="F22" s="62">
        <v>5097676</v>
      </c>
      <c r="G22" s="62">
        <v>5097676</v>
      </c>
      <c r="H22" s="62">
        <v>5097677</v>
      </c>
      <c r="I22" s="62">
        <v>5097677</v>
      </c>
      <c r="J22" s="62">
        <v>5097677</v>
      </c>
      <c r="K22" s="62">
        <v>5097677</v>
      </c>
      <c r="L22" s="62">
        <v>5097677</v>
      </c>
      <c r="M22" s="62">
        <v>5097677</v>
      </c>
      <c r="N22" s="62">
        <v>5097677</v>
      </c>
      <c r="O22" s="62">
        <v>5097677</v>
      </c>
      <c r="P22" s="257">
        <v>5097677</v>
      </c>
    </row>
    <row r="23" spans="1:16" s="14" customFormat="1" ht="24.95" customHeight="1" x14ac:dyDescent="0.2">
      <c r="A23" s="30"/>
      <c r="B23" s="74" t="s">
        <v>96</v>
      </c>
      <c r="C23" s="238" t="s">
        <v>27</v>
      </c>
      <c r="D23" s="258">
        <f>SUM(E23:P23)</f>
        <v>731091589</v>
      </c>
      <c r="E23" s="62">
        <v>60924299</v>
      </c>
      <c r="F23" s="62">
        <v>60924299</v>
      </c>
      <c r="G23" s="62">
        <v>60924299</v>
      </c>
      <c r="H23" s="62">
        <v>60924299</v>
      </c>
      <c r="I23" s="62">
        <v>60924299</v>
      </c>
      <c r="J23" s="62">
        <v>60924299</v>
      </c>
      <c r="K23" s="62">
        <v>60924299</v>
      </c>
      <c r="L23" s="62">
        <v>60924299</v>
      </c>
      <c r="M23" s="62">
        <v>60924299</v>
      </c>
      <c r="N23" s="62">
        <v>60924299</v>
      </c>
      <c r="O23" s="62">
        <v>60924299</v>
      </c>
      <c r="P23" s="257">
        <v>60924300</v>
      </c>
    </row>
    <row r="24" spans="1:16" s="14" customFormat="1" ht="24.95" customHeight="1" x14ac:dyDescent="0.2">
      <c r="A24" s="30"/>
      <c r="B24" s="74" t="s">
        <v>98</v>
      </c>
      <c r="C24" s="238" t="s">
        <v>9</v>
      </c>
      <c r="D24" s="258">
        <f t="shared" ref="D24:D29" si="4">SUM(E24:P24)</f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257">
        <v>0</v>
      </c>
    </row>
    <row r="25" spans="1:16" s="14" customFormat="1" ht="24.95" customHeight="1" x14ac:dyDescent="0.2">
      <c r="A25" s="37"/>
      <c r="B25" s="74" t="s">
        <v>99</v>
      </c>
      <c r="C25" s="238" t="s">
        <v>37</v>
      </c>
      <c r="D25" s="258">
        <f t="shared" si="4"/>
        <v>116979936</v>
      </c>
      <c r="E25" s="62">
        <v>16298511</v>
      </c>
      <c r="F25" s="62">
        <v>400000</v>
      </c>
      <c r="G25" s="62">
        <f>2250000+800000+1442600</f>
        <v>4492600</v>
      </c>
      <c r="H25" s="62">
        <f>8970193+2050612+20143238</f>
        <v>31164043</v>
      </c>
      <c r="I25" s="62">
        <v>400000</v>
      </c>
      <c r="J25" s="62">
        <v>400000</v>
      </c>
      <c r="K25" s="62">
        <v>400000</v>
      </c>
      <c r="L25" s="62">
        <v>400000</v>
      </c>
      <c r="M25" s="62">
        <v>400000</v>
      </c>
      <c r="N25" s="62">
        <v>400000</v>
      </c>
      <c r="O25" s="62">
        <v>400000</v>
      </c>
      <c r="P25" s="259">
        <f>32000000+29824782</f>
        <v>61824782</v>
      </c>
    </row>
    <row r="26" spans="1:16" s="14" customFormat="1" ht="24.95" customHeight="1" x14ac:dyDescent="0.2">
      <c r="A26" s="25" t="s">
        <v>4</v>
      </c>
      <c r="B26" s="74" t="s">
        <v>103</v>
      </c>
      <c r="C26" s="238" t="s">
        <v>38</v>
      </c>
      <c r="D26" s="258">
        <f>SUM(E26:P26)</f>
        <v>207535276</v>
      </c>
      <c r="E26" s="62">
        <v>5995670</v>
      </c>
      <c r="F26" s="62">
        <v>0</v>
      </c>
      <c r="G26" s="62">
        <f>254000</f>
        <v>254000</v>
      </c>
      <c r="H26" s="62">
        <f>254000+16230600+11239500+37287200+16637000</f>
        <v>81648300</v>
      </c>
      <c r="I26" s="62">
        <f>254000+380000+1700000+1000000</f>
        <v>3334000</v>
      </c>
      <c r="J26" s="62">
        <f>254000+5000000+10000000</f>
        <v>15254000</v>
      </c>
      <c r="K26" s="62">
        <f>254000+52042084+10000000+10000000</f>
        <v>72296084</v>
      </c>
      <c r="L26" s="62">
        <f>254000</f>
        <v>254000</v>
      </c>
      <c r="M26" s="62">
        <f>254000+27483222</f>
        <v>27737222</v>
      </c>
      <c r="N26" s="62">
        <f t="shared" ref="N26:P26" si="5">254000</f>
        <v>254000</v>
      </c>
      <c r="O26" s="62">
        <f t="shared" si="5"/>
        <v>254000</v>
      </c>
      <c r="P26" s="257">
        <f t="shared" si="5"/>
        <v>254000</v>
      </c>
    </row>
    <row r="27" spans="1:16" s="14" customFormat="1" ht="24.95" customHeight="1" x14ac:dyDescent="0.2">
      <c r="A27" s="30"/>
      <c r="B27" s="74" t="s">
        <v>105</v>
      </c>
      <c r="C27" s="238" t="s">
        <v>39</v>
      </c>
      <c r="D27" s="258">
        <f t="shared" si="4"/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257">
        <v>0</v>
      </c>
    </row>
    <row r="28" spans="1:16" s="14" customFormat="1" ht="24.95" customHeight="1" x14ac:dyDescent="0.2">
      <c r="A28" s="30"/>
      <c r="B28" s="75" t="s">
        <v>107</v>
      </c>
      <c r="C28" s="239" t="s">
        <v>28</v>
      </c>
      <c r="D28" s="258">
        <f t="shared" si="4"/>
        <v>0</v>
      </c>
      <c r="E28" s="260">
        <v>0</v>
      </c>
      <c r="F28" s="260">
        <v>0</v>
      </c>
      <c r="G28" s="260">
        <v>0</v>
      </c>
      <c r="H28" s="260">
        <v>0</v>
      </c>
      <c r="I28" s="260">
        <v>0</v>
      </c>
      <c r="J28" s="260">
        <v>0</v>
      </c>
      <c r="K28" s="260">
        <v>0</v>
      </c>
      <c r="L28" s="260">
        <v>0</v>
      </c>
      <c r="M28" s="260">
        <v>0</v>
      </c>
      <c r="N28" s="260">
        <v>0</v>
      </c>
      <c r="O28" s="260">
        <v>0</v>
      </c>
      <c r="P28" s="261">
        <v>0</v>
      </c>
    </row>
    <row r="29" spans="1:16" s="14" customFormat="1" ht="24.95" customHeight="1" thickBot="1" x14ac:dyDescent="0.25">
      <c r="A29" s="116" t="s">
        <v>118</v>
      </c>
      <c r="B29" s="117" t="s">
        <v>123</v>
      </c>
      <c r="C29" s="240" t="s">
        <v>137</v>
      </c>
      <c r="D29" s="366">
        <f t="shared" si="4"/>
        <v>12444000</v>
      </c>
      <c r="E29" s="262">
        <v>12444000</v>
      </c>
      <c r="F29" s="262">
        <v>0</v>
      </c>
      <c r="G29" s="262">
        <v>0</v>
      </c>
      <c r="H29" s="262">
        <v>0</v>
      </c>
      <c r="I29" s="262">
        <v>0</v>
      </c>
      <c r="J29" s="262">
        <v>0</v>
      </c>
      <c r="K29" s="262">
        <v>0</v>
      </c>
      <c r="L29" s="262">
        <v>0</v>
      </c>
      <c r="M29" s="262">
        <v>0</v>
      </c>
      <c r="N29" s="262">
        <v>0</v>
      </c>
      <c r="O29" s="262">
        <v>0</v>
      </c>
      <c r="P29" s="263">
        <v>0</v>
      </c>
    </row>
    <row r="30" spans="1:16" s="14" customFormat="1" ht="24.95" customHeight="1" thickBot="1" x14ac:dyDescent="0.25">
      <c r="A30" s="428" t="s">
        <v>29</v>
      </c>
      <c r="B30" s="429"/>
      <c r="C30" s="430"/>
      <c r="D30" s="269">
        <f t="shared" ref="D30:P30" si="6">SUM(D21:D29)</f>
        <v>1557198982</v>
      </c>
      <c r="E30" s="269">
        <f t="shared" si="6"/>
        <v>136424827</v>
      </c>
      <c r="F30" s="269">
        <f t="shared" si="6"/>
        <v>102086646</v>
      </c>
      <c r="G30" s="269">
        <f t="shared" si="6"/>
        <v>106433246</v>
      </c>
      <c r="H30" s="269">
        <f t="shared" si="6"/>
        <v>214498990</v>
      </c>
      <c r="I30" s="269">
        <f t="shared" si="6"/>
        <v>105420648</v>
      </c>
      <c r="J30" s="269">
        <f t="shared" si="6"/>
        <v>117340648</v>
      </c>
      <c r="K30" s="269">
        <f t="shared" si="6"/>
        <v>174382732</v>
      </c>
      <c r="L30" s="269">
        <f t="shared" si="6"/>
        <v>102340648</v>
      </c>
      <c r="M30" s="269">
        <f t="shared" si="6"/>
        <v>129823870</v>
      </c>
      <c r="N30" s="269">
        <f t="shared" si="6"/>
        <v>102340648</v>
      </c>
      <c r="O30" s="269">
        <f t="shared" si="6"/>
        <v>102340648</v>
      </c>
      <c r="P30" s="270">
        <f t="shared" si="6"/>
        <v>163765431</v>
      </c>
    </row>
    <row r="31" spans="1:16" s="14" customFormat="1" ht="24.95" customHeight="1" thickBot="1" x14ac:dyDescent="0.25">
      <c r="A31" s="446" t="s">
        <v>30</v>
      </c>
      <c r="B31" s="447"/>
      <c r="C31" s="448"/>
      <c r="D31" s="269">
        <f t="shared" ref="D31:P31" si="7">D9+D19-D30</f>
        <v>0</v>
      </c>
      <c r="E31" s="269">
        <f t="shared" si="7"/>
        <v>499662775</v>
      </c>
      <c r="F31" s="269">
        <f t="shared" si="7"/>
        <v>422524129</v>
      </c>
      <c r="G31" s="269">
        <f t="shared" si="7"/>
        <v>411514883</v>
      </c>
      <c r="H31" s="269">
        <f t="shared" si="7"/>
        <v>682257084</v>
      </c>
      <c r="I31" s="269">
        <f t="shared" si="7"/>
        <v>615384436</v>
      </c>
      <c r="J31" s="269">
        <f t="shared" si="7"/>
        <v>522991788</v>
      </c>
      <c r="K31" s="269">
        <f t="shared" si="7"/>
        <v>373557056</v>
      </c>
      <c r="L31" s="269">
        <f t="shared" si="7"/>
        <v>296164408</v>
      </c>
      <c r="M31" s="269">
        <f t="shared" si="7"/>
        <v>191288538</v>
      </c>
      <c r="N31" s="269">
        <f t="shared" si="7"/>
        <v>211527186</v>
      </c>
      <c r="O31" s="269">
        <f t="shared" si="7"/>
        <v>138817431</v>
      </c>
      <c r="P31" s="270">
        <f t="shared" si="7"/>
        <v>0</v>
      </c>
    </row>
    <row r="35" spans="3:3" ht="18.75" x14ac:dyDescent="0.3">
      <c r="C35" s="79"/>
    </row>
  </sheetData>
  <mergeCells count="26">
    <mergeCell ref="A19:C19"/>
    <mergeCell ref="A20:P20"/>
    <mergeCell ref="A30:C30"/>
    <mergeCell ref="A31:C31"/>
    <mergeCell ref="M7:M8"/>
    <mergeCell ref="N7:N8"/>
    <mergeCell ref="O7:O8"/>
    <mergeCell ref="P7:P8"/>
    <mergeCell ref="A9:C9"/>
    <mergeCell ref="A10:P10"/>
    <mergeCell ref="G7:G8"/>
    <mergeCell ref="H7:H8"/>
    <mergeCell ref="I7:I8"/>
    <mergeCell ref="J7:J8"/>
    <mergeCell ref="K7:K8"/>
    <mergeCell ref="L7:L8"/>
    <mergeCell ref="M1:P1"/>
    <mergeCell ref="A3:P3"/>
    <mergeCell ref="A4:P4"/>
    <mergeCell ref="A5:P5"/>
    <mergeCell ref="A7:A8"/>
    <mergeCell ref="B7:B8"/>
    <mergeCell ref="C7:C8"/>
    <mergeCell ref="D7:D8"/>
    <mergeCell ref="E7:E8"/>
    <mergeCell ref="F7:F8"/>
  </mergeCells>
  <pageMargins left="0.11811023622047245" right="0.11811023622047245" top="0.15748031496062992" bottom="0.15748031496062992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79998168889431442"/>
  </sheetPr>
  <dimension ref="A1:R69"/>
  <sheetViews>
    <sheetView zoomScaleNormal="100" workbookViewId="0">
      <selection activeCell="S57" sqref="S57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38.7109375" style="4" customWidth="1"/>
    <col min="5" max="6" width="14.7109375" style="4" customWidth="1"/>
    <col min="7" max="7" width="14.7109375" style="130" customWidth="1"/>
    <col min="8" max="8" width="6.5703125" style="19" customWidth="1"/>
    <col min="9" max="9" width="4.28515625" style="19" customWidth="1"/>
    <col min="10" max="10" width="3.7109375" style="19" customWidth="1"/>
    <col min="11" max="11" width="38.7109375" style="4" customWidth="1"/>
    <col min="12" max="13" width="14.7109375" style="4" customWidth="1"/>
    <col min="14" max="14" width="14.7109375" style="130" customWidth="1"/>
    <col min="15" max="16384" width="9.140625" style="4"/>
  </cols>
  <sheetData>
    <row r="1" spans="1:18" ht="14.25" x14ac:dyDescent="0.2">
      <c r="K1" s="456" t="s">
        <v>82</v>
      </c>
      <c r="L1" s="456"/>
      <c r="M1" s="456"/>
      <c r="N1" s="456"/>
    </row>
    <row r="2" spans="1:18" ht="14.25" x14ac:dyDescent="0.2">
      <c r="K2" s="42"/>
      <c r="L2" s="43"/>
      <c r="M2" s="43"/>
      <c r="N2" s="211"/>
    </row>
    <row r="3" spans="1:18" ht="15.95" customHeight="1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Q3" s="4" t="s">
        <v>86</v>
      </c>
    </row>
    <row r="4" spans="1:18" ht="15.95" customHeight="1" x14ac:dyDescent="0.25">
      <c r="A4" s="404" t="s">
        <v>71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3"/>
      <c r="P4" s="3"/>
      <c r="Q4" s="3"/>
      <c r="R4" s="3"/>
    </row>
    <row r="5" spans="1:18" ht="15.95" customHeight="1" x14ac:dyDescent="0.25">
      <c r="A5" s="404" t="s">
        <v>55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3"/>
      <c r="P5" s="3"/>
      <c r="Q5" s="3"/>
      <c r="R5" s="3"/>
    </row>
    <row r="6" spans="1:18" ht="15.95" customHeight="1" x14ac:dyDescent="0.25">
      <c r="A6" s="404" t="s">
        <v>195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</row>
    <row r="7" spans="1:18" ht="15.95" customHeight="1" thickBot="1" x14ac:dyDescent="0.35">
      <c r="D7" s="455"/>
      <c r="E7" s="455"/>
      <c r="F7" s="455"/>
      <c r="G7" s="455"/>
      <c r="H7" s="455"/>
      <c r="I7" s="455"/>
      <c r="J7" s="455"/>
      <c r="K7" s="455"/>
      <c r="L7" s="212"/>
      <c r="M7" s="212"/>
      <c r="N7" s="154" t="s">
        <v>179</v>
      </c>
    </row>
    <row r="8" spans="1:18" s="12" customFormat="1" ht="21.95" customHeight="1" x14ac:dyDescent="0.2">
      <c r="A8" s="480" t="s">
        <v>73</v>
      </c>
      <c r="B8" s="481"/>
      <c r="C8" s="481"/>
      <c r="D8" s="481"/>
      <c r="E8" s="482"/>
      <c r="F8" s="482"/>
      <c r="G8" s="483"/>
      <c r="H8" s="484" t="s">
        <v>74</v>
      </c>
      <c r="I8" s="484"/>
      <c r="J8" s="484"/>
      <c r="K8" s="484"/>
      <c r="L8" s="484"/>
      <c r="M8" s="484"/>
      <c r="N8" s="485"/>
    </row>
    <row r="9" spans="1:18" s="12" customFormat="1" ht="42.75" customHeight="1" thickBot="1" x14ac:dyDescent="0.25">
      <c r="A9" s="275" t="s">
        <v>87</v>
      </c>
      <c r="B9" s="276" t="s">
        <v>88</v>
      </c>
      <c r="C9" s="486"/>
      <c r="D9" s="487"/>
      <c r="E9" s="277" t="s">
        <v>199</v>
      </c>
      <c r="F9" s="277" t="s">
        <v>200</v>
      </c>
      <c r="G9" s="278" t="s">
        <v>175</v>
      </c>
      <c r="H9" s="275" t="s">
        <v>87</v>
      </c>
      <c r="I9" s="276" t="s">
        <v>88</v>
      </c>
      <c r="J9" s="488"/>
      <c r="K9" s="489"/>
      <c r="L9" s="277" t="s">
        <v>199</v>
      </c>
      <c r="M9" s="277" t="s">
        <v>200</v>
      </c>
      <c r="N9" s="278" t="s">
        <v>175</v>
      </c>
    </row>
    <row r="10" spans="1:18" s="1" customFormat="1" ht="18" customHeight="1" x14ac:dyDescent="0.2">
      <c r="A10" s="490" t="s">
        <v>89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2"/>
    </row>
    <row r="11" spans="1:18" s="2" customFormat="1" ht="18" customHeight="1" x14ac:dyDescent="0.2">
      <c r="A11" s="25" t="s">
        <v>1</v>
      </c>
      <c r="B11" s="457" t="s">
        <v>90</v>
      </c>
      <c r="C11" s="458"/>
      <c r="D11" s="459"/>
      <c r="E11" s="131">
        <f>+E12+E16+E20+E24</f>
        <v>474902313</v>
      </c>
      <c r="F11" s="132">
        <f>+F12+F16+F20+F24</f>
        <v>1095723268</v>
      </c>
      <c r="G11" s="133">
        <f>+G12+G16+G20+G24</f>
        <v>955839380</v>
      </c>
      <c r="H11" s="22" t="s">
        <v>1</v>
      </c>
      <c r="I11" s="460" t="s">
        <v>44</v>
      </c>
      <c r="J11" s="461"/>
      <c r="K11" s="462"/>
      <c r="L11" s="157">
        <f>+L12+L16+L20+L28</f>
        <v>573535408</v>
      </c>
      <c r="M11" s="157">
        <f>+M12+M16+M20+M28</f>
        <v>1007203197</v>
      </c>
      <c r="N11" s="213">
        <f>+N12+N16+N20+N28</f>
        <v>1337219706</v>
      </c>
    </row>
    <row r="12" spans="1:18" s="1" customFormat="1" ht="18" customHeight="1" x14ac:dyDescent="0.2">
      <c r="A12" s="26"/>
      <c r="B12" s="469" t="s">
        <v>91</v>
      </c>
      <c r="C12" s="472" t="s">
        <v>186</v>
      </c>
      <c r="D12" s="473"/>
      <c r="E12" s="131">
        <f>+E13+E14+E15</f>
        <v>386165794</v>
      </c>
      <c r="F12" s="132">
        <f>+F13+F14+F15</f>
        <v>987695801</v>
      </c>
      <c r="G12" s="134">
        <f>+G13+G14+G15</f>
        <v>856618347</v>
      </c>
      <c r="H12" s="21"/>
      <c r="I12" s="474" t="s">
        <v>92</v>
      </c>
      <c r="J12" s="477" t="s">
        <v>40</v>
      </c>
      <c r="K12" s="477"/>
      <c r="L12" s="132">
        <f>+L13+L14+L15</f>
        <v>333290654</v>
      </c>
      <c r="M12" s="132">
        <f>+M13+M14+M15</f>
        <v>464389859</v>
      </c>
      <c r="N12" s="214">
        <f>+N13+N14+N15</f>
        <v>427976060</v>
      </c>
    </row>
    <row r="13" spans="1:18" s="1" customFormat="1" ht="18" customHeight="1" x14ac:dyDescent="0.2">
      <c r="A13" s="26"/>
      <c r="B13" s="470"/>
      <c r="C13" s="28" t="s">
        <v>2</v>
      </c>
      <c r="D13" s="29" t="s">
        <v>11</v>
      </c>
      <c r="E13" s="135">
        <f>+'5.'!E13+'6.'!E13</f>
        <v>386165794</v>
      </c>
      <c r="F13" s="135">
        <f>+'5.'!F13+'6.'!F13</f>
        <v>987695801</v>
      </c>
      <c r="G13" s="135">
        <f>+'5.'!G13+'6.'!G13</f>
        <v>856618347</v>
      </c>
      <c r="H13" s="21"/>
      <c r="I13" s="475"/>
      <c r="J13" s="28" t="s">
        <v>2</v>
      </c>
      <c r="K13" s="29" t="s">
        <v>11</v>
      </c>
      <c r="L13" s="101">
        <f>+'5.'!L13+'6.'!L13</f>
        <v>329731588</v>
      </c>
      <c r="M13" s="101">
        <f>+'5.'!M13+'6.'!M13</f>
        <v>463614769</v>
      </c>
      <c r="N13" s="215">
        <f>+'5.'!N13+'6.'!N13</f>
        <v>427876060</v>
      </c>
    </row>
    <row r="14" spans="1:18" s="1" customFormat="1" ht="18" customHeight="1" x14ac:dyDescent="0.2">
      <c r="A14" s="26"/>
      <c r="B14" s="470"/>
      <c r="C14" s="28" t="s">
        <v>3</v>
      </c>
      <c r="D14" s="29" t="s">
        <v>36</v>
      </c>
      <c r="E14" s="135">
        <f>+'5.'!E14+'6.'!E14</f>
        <v>0</v>
      </c>
      <c r="F14" s="135">
        <f>+'5.'!F14+'6.'!F14</f>
        <v>0</v>
      </c>
      <c r="G14" s="135">
        <f>+'5.'!G14+'6.'!G14</f>
        <v>0</v>
      </c>
      <c r="H14" s="21"/>
      <c r="I14" s="475"/>
      <c r="J14" s="28" t="s">
        <v>3</v>
      </c>
      <c r="K14" s="29" t="s">
        <v>36</v>
      </c>
      <c r="L14" s="101">
        <f>+'5.'!L14+'6.'!L14</f>
        <v>3559066</v>
      </c>
      <c r="M14" s="101">
        <f>+'5.'!M14+'6.'!M14</f>
        <v>775090</v>
      </c>
      <c r="N14" s="215">
        <f>+'5.'!N14+'6.'!N14</f>
        <v>100000</v>
      </c>
    </row>
    <row r="15" spans="1:18" s="1" customFormat="1" ht="18" customHeight="1" x14ac:dyDescent="0.2">
      <c r="A15" s="26"/>
      <c r="B15" s="471"/>
      <c r="C15" s="28" t="s">
        <v>5</v>
      </c>
      <c r="D15" s="29" t="s">
        <v>35</v>
      </c>
      <c r="E15" s="135">
        <f>+'5.'!E15+'6.'!E15</f>
        <v>0</v>
      </c>
      <c r="F15" s="135">
        <f>+'5.'!F15+'6.'!F15</f>
        <v>0</v>
      </c>
      <c r="G15" s="135">
        <f>+'5.'!G15+'6.'!G15</f>
        <v>0</v>
      </c>
      <c r="H15" s="21"/>
      <c r="I15" s="476"/>
      <c r="J15" s="28" t="s">
        <v>5</v>
      </c>
      <c r="K15" s="29" t="s">
        <v>35</v>
      </c>
      <c r="L15" s="101">
        <f>+'5.'!L15+'6.'!L15</f>
        <v>0</v>
      </c>
      <c r="M15" s="101">
        <f>+'5.'!M15+'6.'!M15</f>
        <v>0</v>
      </c>
      <c r="N15" s="215">
        <f>+'5.'!N15+'6.'!N15</f>
        <v>0</v>
      </c>
    </row>
    <row r="16" spans="1:18" s="1" customFormat="1" ht="18" customHeight="1" x14ac:dyDescent="0.2">
      <c r="A16" s="26"/>
      <c r="B16" s="469" t="s">
        <v>93</v>
      </c>
      <c r="C16" s="472" t="s">
        <v>7</v>
      </c>
      <c r="D16" s="473"/>
      <c r="E16" s="131">
        <f>+E17+E18+E19</f>
        <v>51000</v>
      </c>
      <c r="F16" s="132">
        <f>+F17+F18+F19</f>
        <v>135000</v>
      </c>
      <c r="G16" s="134">
        <f>+G17+G18+G19</f>
        <v>0</v>
      </c>
      <c r="H16" s="21"/>
      <c r="I16" s="474" t="s">
        <v>94</v>
      </c>
      <c r="J16" s="478" t="s">
        <v>43</v>
      </c>
      <c r="K16" s="478"/>
      <c r="L16" s="132">
        <f>+L17+L18+L19</f>
        <v>48824640</v>
      </c>
      <c r="M16" s="132">
        <f>+M17+M18+M19</f>
        <v>54645270</v>
      </c>
      <c r="N16" s="214">
        <f>+N17+N18+N19</f>
        <v>61172121</v>
      </c>
    </row>
    <row r="17" spans="1:15" s="1" customFormat="1" ht="18" customHeight="1" x14ac:dyDescent="0.2">
      <c r="A17" s="26"/>
      <c r="B17" s="470"/>
      <c r="C17" s="28" t="s">
        <v>2</v>
      </c>
      <c r="D17" s="29" t="s">
        <v>11</v>
      </c>
      <c r="E17" s="135">
        <f>+'5.'!E17+'6.'!E17</f>
        <v>0</v>
      </c>
      <c r="F17" s="135">
        <f>+'5.'!F17+'6.'!F17</f>
        <v>0</v>
      </c>
      <c r="G17" s="135">
        <f>+'5.'!G17+'6.'!G17</f>
        <v>0</v>
      </c>
      <c r="H17" s="21"/>
      <c r="I17" s="475"/>
      <c r="J17" s="28" t="s">
        <v>2</v>
      </c>
      <c r="K17" s="29" t="s">
        <v>11</v>
      </c>
      <c r="L17" s="101">
        <f>+'5.'!L17+'6.'!L17</f>
        <v>48371385</v>
      </c>
      <c r="M17" s="101">
        <f>+'5.'!M17+'6.'!M17</f>
        <v>54488031</v>
      </c>
      <c r="N17" s="215">
        <f>+'5.'!N17+'6.'!N17</f>
        <v>61159121</v>
      </c>
    </row>
    <row r="18" spans="1:15" s="1" customFormat="1" ht="18" customHeight="1" x14ac:dyDescent="0.2">
      <c r="A18" s="26"/>
      <c r="B18" s="470"/>
      <c r="C18" s="28" t="s">
        <v>3</v>
      </c>
      <c r="D18" s="29" t="s">
        <v>36</v>
      </c>
      <c r="E18" s="135">
        <f>+'5.'!E18+'6.'!E18</f>
        <v>0</v>
      </c>
      <c r="F18" s="135">
        <f>+'5.'!F18+'6.'!F18</f>
        <v>0</v>
      </c>
      <c r="G18" s="135">
        <f>+'5.'!G18+'6.'!G18</f>
        <v>0</v>
      </c>
      <c r="H18" s="21"/>
      <c r="I18" s="475"/>
      <c r="J18" s="28" t="s">
        <v>3</v>
      </c>
      <c r="K18" s="29" t="s">
        <v>36</v>
      </c>
      <c r="L18" s="101">
        <f>+'5.'!L18+'6.'!L18</f>
        <v>453255</v>
      </c>
      <c r="M18" s="101">
        <f>+'5.'!M18+'6.'!M18</f>
        <v>157239</v>
      </c>
      <c r="N18" s="215">
        <f>+'5.'!N18+'6.'!N18</f>
        <v>13000</v>
      </c>
    </row>
    <row r="19" spans="1:15" s="1" customFormat="1" ht="18" customHeight="1" x14ac:dyDescent="0.2">
      <c r="A19" s="26"/>
      <c r="B19" s="471"/>
      <c r="C19" s="28" t="s">
        <v>5</v>
      </c>
      <c r="D19" s="29" t="s">
        <v>35</v>
      </c>
      <c r="E19" s="135">
        <f>+'5.'!E19+'6.'!E19</f>
        <v>51000</v>
      </c>
      <c r="F19" s="135">
        <f>+'5.'!F19+'6.'!F19</f>
        <v>135000</v>
      </c>
      <c r="G19" s="135">
        <f>+'5.'!G19+'6.'!G19</f>
        <v>0</v>
      </c>
      <c r="H19" s="21"/>
      <c r="I19" s="476"/>
      <c r="J19" s="28" t="s">
        <v>5</v>
      </c>
      <c r="K19" s="29" t="s">
        <v>35</v>
      </c>
      <c r="L19" s="101">
        <f>+'5.'!L19+'6.'!L19</f>
        <v>0</v>
      </c>
      <c r="M19" s="101">
        <f>+'5.'!M19+'6.'!M19</f>
        <v>0</v>
      </c>
      <c r="N19" s="215">
        <f>+'5.'!N19+'6.'!N19</f>
        <v>0</v>
      </c>
    </row>
    <row r="20" spans="1:15" s="1" customFormat="1" ht="18" customHeight="1" x14ac:dyDescent="0.2">
      <c r="A20" s="26"/>
      <c r="B20" s="469" t="s">
        <v>95</v>
      </c>
      <c r="C20" s="472" t="s">
        <v>69</v>
      </c>
      <c r="D20" s="473"/>
      <c r="E20" s="131">
        <f>+E21+E22+E23</f>
        <v>9292084</v>
      </c>
      <c r="F20" s="132">
        <f>+F21+F22+F23</f>
        <v>10704653</v>
      </c>
      <c r="G20" s="134">
        <f>+G21+G22+G23</f>
        <v>720000</v>
      </c>
      <c r="H20" s="21"/>
      <c r="I20" s="474" t="s">
        <v>96</v>
      </c>
      <c r="J20" s="479" t="s">
        <v>60</v>
      </c>
      <c r="K20" s="479"/>
      <c r="L20" s="132">
        <f>+L21+L22+L23</f>
        <v>153431222</v>
      </c>
      <c r="M20" s="132">
        <f>+M21+M22+M23</f>
        <v>396549760</v>
      </c>
      <c r="N20" s="214">
        <f>+N21+N22+N23</f>
        <v>731091589</v>
      </c>
    </row>
    <row r="21" spans="1:15" s="1" customFormat="1" ht="18" customHeight="1" x14ac:dyDescent="0.2">
      <c r="A21" s="26"/>
      <c r="B21" s="470"/>
      <c r="C21" s="28" t="s">
        <v>2</v>
      </c>
      <c r="D21" s="29" t="s">
        <v>11</v>
      </c>
      <c r="E21" s="135">
        <f>+'5.'!E21+'6.'!E21</f>
        <v>9292084</v>
      </c>
      <c r="F21" s="135">
        <f>+'5.'!F21+'6.'!F21</f>
        <v>10704653</v>
      </c>
      <c r="G21" s="135">
        <f>+'5.'!G21+'6.'!G21</f>
        <v>720000</v>
      </c>
      <c r="H21" s="21"/>
      <c r="I21" s="475"/>
      <c r="J21" s="28" t="s">
        <v>2</v>
      </c>
      <c r="K21" s="29" t="s">
        <v>11</v>
      </c>
      <c r="L21" s="101">
        <f>+'5.'!L21+'6.'!L21</f>
        <v>151395015</v>
      </c>
      <c r="M21" s="101">
        <f>+'5.'!M21+'6.'!M21</f>
        <v>395087873</v>
      </c>
      <c r="N21" s="215">
        <f>+'5.'!N21+'6.'!N21</f>
        <v>729937089</v>
      </c>
      <c r="O21" s="31"/>
    </row>
    <row r="22" spans="1:15" s="1" customFormat="1" ht="18" customHeight="1" x14ac:dyDescent="0.2">
      <c r="A22" s="26"/>
      <c r="B22" s="470"/>
      <c r="C22" s="28" t="s">
        <v>3</v>
      </c>
      <c r="D22" s="29" t="s">
        <v>36</v>
      </c>
      <c r="E22" s="135">
        <f>+'5.'!E22+'6.'!E22</f>
        <v>0</v>
      </c>
      <c r="F22" s="135">
        <f>+'5.'!F22+'6.'!F22</f>
        <v>0</v>
      </c>
      <c r="G22" s="135">
        <f>+'5.'!G22+'6.'!G22</f>
        <v>0</v>
      </c>
      <c r="H22" s="21"/>
      <c r="I22" s="475"/>
      <c r="J22" s="28" t="s">
        <v>3</v>
      </c>
      <c r="K22" s="29" t="s">
        <v>36</v>
      </c>
      <c r="L22" s="101">
        <f>+'5.'!L22+'6.'!L22</f>
        <v>2036207</v>
      </c>
      <c r="M22" s="101">
        <f>+'5.'!M22+'6.'!M22</f>
        <v>1461887</v>
      </c>
      <c r="N22" s="215">
        <f>+'5.'!N22+'6.'!N22</f>
        <v>1154500</v>
      </c>
    </row>
    <row r="23" spans="1:15" s="1" customFormat="1" ht="18" customHeight="1" x14ac:dyDescent="0.2">
      <c r="A23" s="26"/>
      <c r="B23" s="471"/>
      <c r="C23" s="28" t="s">
        <v>5</v>
      </c>
      <c r="D23" s="29" t="s">
        <v>35</v>
      </c>
      <c r="E23" s="135">
        <f>+'5.'!E23+'6.'!E23</f>
        <v>0</v>
      </c>
      <c r="F23" s="135">
        <f>+'5.'!F23+'6.'!F23</f>
        <v>0</v>
      </c>
      <c r="G23" s="135">
        <f>+'5.'!G23+'6.'!G23</f>
        <v>0</v>
      </c>
      <c r="H23" s="21"/>
      <c r="I23" s="476"/>
      <c r="J23" s="28" t="s">
        <v>5</v>
      </c>
      <c r="K23" s="29" t="s">
        <v>35</v>
      </c>
      <c r="L23" s="101">
        <f>+'5.'!L23+'6.'!L23</f>
        <v>0</v>
      </c>
      <c r="M23" s="101">
        <f>+'5.'!M23+'6.'!M23</f>
        <v>0</v>
      </c>
      <c r="N23" s="215">
        <f>+'5.'!N23+'6.'!N23</f>
        <v>0</v>
      </c>
    </row>
    <row r="24" spans="1:15" s="1" customFormat="1" ht="18" customHeight="1" x14ac:dyDescent="0.2">
      <c r="A24" s="26"/>
      <c r="B24" s="469" t="s">
        <v>97</v>
      </c>
      <c r="C24" s="512" t="s">
        <v>76</v>
      </c>
      <c r="D24" s="513"/>
      <c r="E24" s="131">
        <f>+E25+E26+E27</f>
        <v>79393435</v>
      </c>
      <c r="F24" s="132">
        <f>+F25+F26+F27</f>
        <v>97187814</v>
      </c>
      <c r="G24" s="134">
        <f>+G25+G26+G27</f>
        <v>98501033</v>
      </c>
      <c r="H24" s="21"/>
      <c r="I24" s="474" t="s">
        <v>98</v>
      </c>
      <c r="J24" s="477" t="s">
        <v>9</v>
      </c>
      <c r="K24" s="477"/>
      <c r="L24" s="132">
        <f>+L25+L26+L27</f>
        <v>0</v>
      </c>
      <c r="M24" s="132">
        <f>+M25+M26+M27</f>
        <v>0</v>
      </c>
      <c r="N24" s="214">
        <f>+N25+N26+N27</f>
        <v>0</v>
      </c>
    </row>
    <row r="25" spans="1:15" s="1" customFormat="1" ht="18" customHeight="1" x14ac:dyDescent="0.2">
      <c r="A25" s="26"/>
      <c r="B25" s="470"/>
      <c r="C25" s="28" t="s">
        <v>2</v>
      </c>
      <c r="D25" s="29" t="s">
        <v>11</v>
      </c>
      <c r="E25" s="135">
        <f>+'5.'!E25+'6.'!E25</f>
        <v>79393435</v>
      </c>
      <c r="F25" s="135">
        <f>+'5.'!F25+'6.'!F25</f>
        <v>97187814</v>
      </c>
      <c r="G25" s="135">
        <f>+'5.'!G25+'6.'!G25</f>
        <v>98501033</v>
      </c>
      <c r="H25" s="21"/>
      <c r="I25" s="475"/>
      <c r="J25" s="28" t="s">
        <v>2</v>
      </c>
      <c r="K25" s="29" t="s">
        <v>11</v>
      </c>
      <c r="L25" s="101">
        <f>+'5.'!L25+'6.'!L25</f>
        <v>0</v>
      </c>
      <c r="M25" s="101">
        <f>+'5.'!M25+'6.'!M25</f>
        <v>0</v>
      </c>
      <c r="N25" s="215">
        <f>+'5.'!N25+'6.'!N25</f>
        <v>0</v>
      </c>
    </row>
    <row r="26" spans="1:15" s="1" customFormat="1" ht="18" customHeight="1" x14ac:dyDescent="0.2">
      <c r="A26" s="26"/>
      <c r="B26" s="470"/>
      <c r="C26" s="28" t="s">
        <v>3</v>
      </c>
      <c r="D26" s="29" t="s">
        <v>36</v>
      </c>
      <c r="E26" s="135">
        <f>+'5.'!E26+'6.'!E26</f>
        <v>0</v>
      </c>
      <c r="F26" s="135">
        <f>+'5.'!F26+'6.'!F26</f>
        <v>0</v>
      </c>
      <c r="G26" s="135">
        <f>+'5.'!G26+'6.'!G26</f>
        <v>0</v>
      </c>
      <c r="H26" s="21"/>
      <c r="I26" s="475"/>
      <c r="J26" s="28" t="s">
        <v>3</v>
      </c>
      <c r="K26" s="29" t="s">
        <v>36</v>
      </c>
      <c r="L26" s="101">
        <f>+'5.'!L26+'6.'!L26</f>
        <v>0</v>
      </c>
      <c r="M26" s="101">
        <f>+'5.'!M26+'6.'!M26</f>
        <v>0</v>
      </c>
      <c r="N26" s="215">
        <f>+'5.'!N26+'6.'!N26</f>
        <v>0</v>
      </c>
    </row>
    <row r="27" spans="1:15" s="1" customFormat="1" ht="18" customHeight="1" x14ac:dyDescent="0.2">
      <c r="A27" s="27"/>
      <c r="B27" s="471"/>
      <c r="C27" s="28" t="s">
        <v>5</v>
      </c>
      <c r="D27" s="29" t="s">
        <v>35</v>
      </c>
      <c r="E27" s="135">
        <f>+'5.'!E27+'6.'!E27</f>
        <v>0</v>
      </c>
      <c r="F27" s="135">
        <f>+'5.'!F27+'6.'!F27</f>
        <v>0</v>
      </c>
      <c r="G27" s="135">
        <f>+'5.'!G27+'6.'!G27</f>
        <v>0</v>
      </c>
      <c r="H27" s="21"/>
      <c r="I27" s="476"/>
      <c r="J27" s="28" t="s">
        <v>5</v>
      </c>
      <c r="K27" s="29" t="s">
        <v>35</v>
      </c>
      <c r="L27" s="101">
        <f>+'5.'!L27+'6.'!L27</f>
        <v>0</v>
      </c>
      <c r="M27" s="101">
        <f>+'5.'!M27+'6.'!M27</f>
        <v>0</v>
      </c>
      <c r="N27" s="215">
        <f>+'5.'!N27+'6.'!N27</f>
        <v>0</v>
      </c>
    </row>
    <row r="28" spans="1:15" s="1" customFormat="1" ht="18" customHeight="1" x14ac:dyDescent="0.2">
      <c r="A28" s="503"/>
      <c r="B28" s="504"/>
      <c r="C28" s="504"/>
      <c r="D28" s="504"/>
      <c r="E28" s="504"/>
      <c r="F28" s="504"/>
      <c r="G28" s="505"/>
      <c r="H28" s="21"/>
      <c r="I28" s="474" t="s">
        <v>99</v>
      </c>
      <c r="J28" s="479" t="s">
        <v>37</v>
      </c>
      <c r="K28" s="479"/>
      <c r="L28" s="132">
        <f>+L29+L32+L33</f>
        <v>37988892</v>
      </c>
      <c r="M28" s="132">
        <f>+M29+M32+M33</f>
        <v>91618308</v>
      </c>
      <c r="N28" s="214">
        <f>+N29+N32+N33</f>
        <v>116979936</v>
      </c>
    </row>
    <row r="29" spans="1:15" s="1" customFormat="1" ht="18" customHeight="1" x14ac:dyDescent="0.2">
      <c r="A29" s="506"/>
      <c r="B29" s="507"/>
      <c r="C29" s="507"/>
      <c r="D29" s="507"/>
      <c r="E29" s="507"/>
      <c r="F29" s="507"/>
      <c r="G29" s="508"/>
      <c r="H29" s="21"/>
      <c r="I29" s="475"/>
      <c r="J29" s="28" t="s">
        <v>2</v>
      </c>
      <c r="K29" s="29" t="s">
        <v>11</v>
      </c>
      <c r="L29" s="101">
        <f>+'5.'!L29+'6.'!L29</f>
        <v>34000892</v>
      </c>
      <c r="M29" s="101">
        <f>+'5.'!M29+'6.'!M29</f>
        <v>86084480</v>
      </c>
      <c r="N29" s="215">
        <f>+'5.'!N29+'6.'!N29</f>
        <v>112979936</v>
      </c>
    </row>
    <row r="30" spans="1:15" s="1" customFormat="1" ht="18" customHeight="1" x14ac:dyDescent="0.2">
      <c r="A30" s="506"/>
      <c r="B30" s="507"/>
      <c r="C30" s="507"/>
      <c r="D30" s="507"/>
      <c r="E30" s="507"/>
      <c r="F30" s="507"/>
      <c r="G30" s="508"/>
      <c r="H30" s="21"/>
      <c r="I30" s="475"/>
      <c r="J30" s="28" t="s">
        <v>147</v>
      </c>
      <c r="K30" s="90" t="s">
        <v>178</v>
      </c>
      <c r="L30" s="163">
        <f>+'5.'!L30+'6.'!L30</f>
        <v>0</v>
      </c>
      <c r="M30" s="163">
        <f>+'5.'!M30+'6.'!M30</f>
        <v>0</v>
      </c>
      <c r="N30" s="216">
        <f>+'5.'!N30+'6.'!N30</f>
        <v>2000000</v>
      </c>
    </row>
    <row r="31" spans="1:15" s="1" customFormat="1" ht="18" customHeight="1" x14ac:dyDescent="0.2">
      <c r="A31" s="506"/>
      <c r="B31" s="507"/>
      <c r="C31" s="507"/>
      <c r="D31" s="507"/>
      <c r="E31" s="507"/>
      <c r="F31" s="507"/>
      <c r="G31" s="508"/>
      <c r="H31" s="21"/>
      <c r="I31" s="475"/>
      <c r="J31" s="28" t="s">
        <v>148</v>
      </c>
      <c r="K31" s="90" t="s">
        <v>150</v>
      </c>
      <c r="L31" s="163">
        <f>+'5.'!L31+'6.'!L31</f>
        <v>0</v>
      </c>
      <c r="M31" s="163">
        <f>+'5.'!M31+'6.'!M31</f>
        <v>0</v>
      </c>
      <c r="N31" s="216">
        <f>+'5.'!N31+'6.'!N31</f>
        <v>30000000</v>
      </c>
    </row>
    <row r="32" spans="1:15" s="1" customFormat="1" ht="18" customHeight="1" x14ac:dyDescent="0.2">
      <c r="A32" s="506"/>
      <c r="B32" s="507"/>
      <c r="C32" s="507"/>
      <c r="D32" s="507"/>
      <c r="E32" s="507"/>
      <c r="F32" s="507"/>
      <c r="G32" s="508"/>
      <c r="H32" s="21"/>
      <c r="I32" s="475"/>
      <c r="J32" s="28" t="s">
        <v>3</v>
      </c>
      <c r="K32" s="29" t="s">
        <v>36</v>
      </c>
      <c r="L32" s="101">
        <f>+'5.'!L32+'6.'!L32</f>
        <v>3988000</v>
      </c>
      <c r="M32" s="101">
        <f>+'5.'!M32+'6.'!M32</f>
        <v>5533828</v>
      </c>
      <c r="N32" s="215">
        <f>+'5.'!N32+'6.'!N32</f>
        <v>4000000</v>
      </c>
    </row>
    <row r="33" spans="1:14" s="1" customFormat="1" ht="18" customHeight="1" x14ac:dyDescent="0.2">
      <c r="A33" s="509"/>
      <c r="B33" s="510"/>
      <c r="C33" s="510"/>
      <c r="D33" s="510"/>
      <c r="E33" s="510"/>
      <c r="F33" s="510"/>
      <c r="G33" s="511"/>
      <c r="H33" s="20"/>
      <c r="I33" s="476"/>
      <c r="J33" s="28" t="s">
        <v>5</v>
      </c>
      <c r="K33" s="29" t="s">
        <v>35</v>
      </c>
      <c r="L33" s="101">
        <f>+'5.'!L33+'6.'!L33</f>
        <v>0</v>
      </c>
      <c r="M33" s="101">
        <f>+'5.'!M33+'6.'!M33</f>
        <v>0</v>
      </c>
      <c r="N33" s="215">
        <f>+'5.'!N33+'6.'!N33</f>
        <v>0</v>
      </c>
    </row>
    <row r="34" spans="1:14" s="1" customFormat="1" ht="18" customHeight="1" x14ac:dyDescent="0.2">
      <c r="A34" s="45" t="s">
        <v>1</v>
      </c>
      <c r="B34" s="498" t="s">
        <v>51</v>
      </c>
      <c r="C34" s="499"/>
      <c r="D34" s="500"/>
      <c r="E34" s="137">
        <f>+E35+E36+E37</f>
        <v>474902313</v>
      </c>
      <c r="F34" s="138">
        <f>+F35+F36+F37</f>
        <v>1095723268</v>
      </c>
      <c r="G34" s="139">
        <f>+G35+G36+G37</f>
        <v>955839380</v>
      </c>
      <c r="H34" s="46" t="s">
        <v>1</v>
      </c>
      <c r="I34" s="501" t="s">
        <v>41</v>
      </c>
      <c r="J34" s="502"/>
      <c r="K34" s="502"/>
      <c r="L34" s="143">
        <f>+L35+L36+L37</f>
        <v>573535408</v>
      </c>
      <c r="M34" s="143">
        <f>+M35+M36+M37</f>
        <v>1007203197</v>
      </c>
      <c r="N34" s="217">
        <f>+N35+N36+N37</f>
        <v>1337219706</v>
      </c>
    </row>
    <row r="35" spans="1:14" s="1" customFormat="1" ht="18" customHeight="1" x14ac:dyDescent="0.2">
      <c r="A35" s="47"/>
      <c r="B35" s="493" t="s">
        <v>100</v>
      </c>
      <c r="C35" s="48" t="s">
        <v>2</v>
      </c>
      <c r="D35" s="49" t="s">
        <v>11</v>
      </c>
      <c r="E35" s="203">
        <f t="shared" ref="E35:G37" si="0">+E25+E21+E17+E13</f>
        <v>474851313</v>
      </c>
      <c r="F35" s="145">
        <f t="shared" si="0"/>
        <v>1095588268</v>
      </c>
      <c r="G35" s="204">
        <f t="shared" si="0"/>
        <v>955839380</v>
      </c>
      <c r="H35" s="495"/>
      <c r="I35" s="496" t="s">
        <v>101</v>
      </c>
      <c r="J35" s="48" t="s">
        <v>2</v>
      </c>
      <c r="K35" s="49" t="s">
        <v>11</v>
      </c>
      <c r="L35" s="145">
        <f>+L29+L25+L21+L17+L13</f>
        <v>563498880</v>
      </c>
      <c r="M35" s="145">
        <f>+M29+M25+M21+M17+M13</f>
        <v>999275153</v>
      </c>
      <c r="N35" s="218">
        <f>+N29+N25+N21+N17+N13</f>
        <v>1331952206</v>
      </c>
    </row>
    <row r="36" spans="1:14" s="1" customFormat="1" ht="18" customHeight="1" x14ac:dyDescent="0.2">
      <c r="A36" s="47"/>
      <c r="B36" s="494"/>
      <c r="C36" s="48" t="s">
        <v>3</v>
      </c>
      <c r="D36" s="49" t="s">
        <v>36</v>
      </c>
      <c r="E36" s="203">
        <f t="shared" si="0"/>
        <v>0</v>
      </c>
      <c r="F36" s="145">
        <f t="shared" si="0"/>
        <v>0</v>
      </c>
      <c r="G36" s="204">
        <f t="shared" si="0"/>
        <v>0</v>
      </c>
      <c r="H36" s="495"/>
      <c r="I36" s="496"/>
      <c r="J36" s="48" t="s">
        <v>3</v>
      </c>
      <c r="K36" s="49" t="s">
        <v>36</v>
      </c>
      <c r="L36" s="145">
        <f t="shared" ref="L36:N37" si="1">+L32+L26+L22+L18+L14</f>
        <v>10036528</v>
      </c>
      <c r="M36" s="145">
        <f t="shared" si="1"/>
        <v>7928044</v>
      </c>
      <c r="N36" s="218">
        <f t="shared" si="1"/>
        <v>5267500</v>
      </c>
    </row>
    <row r="37" spans="1:14" s="1" customFormat="1" ht="18" customHeight="1" x14ac:dyDescent="0.2">
      <c r="A37" s="47"/>
      <c r="B37" s="494"/>
      <c r="C37" s="51" t="s">
        <v>5</v>
      </c>
      <c r="D37" s="52" t="s">
        <v>35</v>
      </c>
      <c r="E37" s="205">
        <f t="shared" si="0"/>
        <v>51000</v>
      </c>
      <c r="F37" s="206">
        <f t="shared" si="0"/>
        <v>135000</v>
      </c>
      <c r="G37" s="207">
        <f t="shared" si="0"/>
        <v>0</v>
      </c>
      <c r="H37" s="495"/>
      <c r="I37" s="497"/>
      <c r="J37" s="51" t="s">
        <v>5</v>
      </c>
      <c r="K37" s="52" t="s">
        <v>35</v>
      </c>
      <c r="L37" s="206">
        <f t="shared" si="1"/>
        <v>0</v>
      </c>
      <c r="M37" s="206">
        <f t="shared" si="1"/>
        <v>0</v>
      </c>
      <c r="N37" s="219">
        <f t="shared" si="1"/>
        <v>0</v>
      </c>
    </row>
    <row r="38" spans="1:14" s="18" customFormat="1" ht="30.75" customHeight="1" x14ac:dyDescent="0.2">
      <c r="A38" s="463" t="s">
        <v>143</v>
      </c>
      <c r="B38" s="464"/>
      <c r="C38" s="464"/>
      <c r="D38" s="465"/>
      <c r="E38" s="279">
        <f>L34-E34</f>
        <v>98633095</v>
      </c>
      <c r="F38" s="279"/>
      <c r="G38" s="280">
        <f>N34-G34</f>
        <v>381380326</v>
      </c>
      <c r="H38" s="466" t="s">
        <v>144</v>
      </c>
      <c r="I38" s="467"/>
      <c r="J38" s="467"/>
      <c r="K38" s="468"/>
      <c r="L38" s="279"/>
      <c r="M38" s="279">
        <f>F34-M34</f>
        <v>88520071</v>
      </c>
      <c r="N38" s="281"/>
    </row>
    <row r="39" spans="1:14" s="1" customFormat="1" ht="18" customHeight="1" x14ac:dyDescent="0.2">
      <c r="A39" s="514" t="s">
        <v>75</v>
      </c>
      <c r="B39" s="515"/>
      <c r="C39" s="515"/>
      <c r="D39" s="515"/>
      <c r="E39" s="515"/>
      <c r="F39" s="515"/>
      <c r="G39" s="515"/>
      <c r="H39" s="515"/>
      <c r="I39" s="515"/>
      <c r="J39" s="515"/>
      <c r="K39" s="515"/>
      <c r="L39" s="515"/>
      <c r="M39" s="515"/>
      <c r="N39" s="516"/>
    </row>
    <row r="40" spans="1:14" s="1" customFormat="1" ht="18" customHeight="1" x14ac:dyDescent="0.2">
      <c r="A40" s="25" t="s">
        <v>4</v>
      </c>
      <c r="B40" s="457" t="s">
        <v>52</v>
      </c>
      <c r="C40" s="458"/>
      <c r="D40" s="459"/>
      <c r="E40" s="161">
        <f>+E41+E45+E49</f>
        <v>53921000</v>
      </c>
      <c r="F40" s="132">
        <f>+F41+F45+F49</f>
        <v>13274803</v>
      </c>
      <c r="G40" s="133">
        <f>+G41+G45+G49</f>
        <v>2664000</v>
      </c>
      <c r="H40" s="22" t="s">
        <v>4</v>
      </c>
      <c r="I40" s="460" t="s">
        <v>45</v>
      </c>
      <c r="J40" s="461"/>
      <c r="K40" s="462"/>
      <c r="L40" s="169">
        <f>+L41+L45+L49</f>
        <v>115378387</v>
      </c>
      <c r="M40" s="157">
        <f>+M41+M45+M49</f>
        <v>228061020</v>
      </c>
      <c r="N40" s="213">
        <f>+N41+N45+N49</f>
        <v>207535276</v>
      </c>
    </row>
    <row r="41" spans="1:14" s="1" customFormat="1" ht="18" customHeight="1" x14ac:dyDescent="0.2">
      <c r="A41" s="26"/>
      <c r="B41" s="469" t="s">
        <v>102</v>
      </c>
      <c r="C41" s="472" t="s">
        <v>187</v>
      </c>
      <c r="D41" s="473"/>
      <c r="E41" s="131">
        <f>+E42+E43+E44</f>
        <v>53210000</v>
      </c>
      <c r="F41" s="132">
        <f>+F42+F43+F44</f>
        <v>10000000</v>
      </c>
      <c r="G41" s="134">
        <f>+G42+G43+G44</f>
        <v>0</v>
      </c>
      <c r="H41" s="21"/>
      <c r="I41" s="474" t="s">
        <v>103</v>
      </c>
      <c r="J41" s="512" t="s">
        <v>38</v>
      </c>
      <c r="K41" s="513"/>
      <c r="L41" s="131">
        <f>+L42+L43+L44</f>
        <v>112956260</v>
      </c>
      <c r="M41" s="132">
        <f>+M42+M43+M44</f>
        <v>220612975</v>
      </c>
      <c r="N41" s="214">
        <f>+N42+N43+N44</f>
        <v>207535276</v>
      </c>
    </row>
    <row r="42" spans="1:14" s="1" customFormat="1" ht="18" customHeight="1" x14ac:dyDescent="0.2">
      <c r="A42" s="26"/>
      <c r="B42" s="470"/>
      <c r="C42" s="28" t="s">
        <v>2</v>
      </c>
      <c r="D42" s="29" t="s">
        <v>11</v>
      </c>
      <c r="E42" s="135">
        <f>+'5.'!E42+'6.'!E42</f>
        <v>53210000</v>
      </c>
      <c r="F42" s="135">
        <f>+'5.'!F42+'6.'!F42</f>
        <v>10000000</v>
      </c>
      <c r="G42" s="135">
        <f>+'5.'!G42+'6.'!G42</f>
        <v>0</v>
      </c>
      <c r="H42" s="21"/>
      <c r="I42" s="475"/>
      <c r="J42" s="28" t="s">
        <v>2</v>
      </c>
      <c r="K42" s="29" t="s">
        <v>11</v>
      </c>
      <c r="L42" s="160">
        <f>+'5.'!L42+'6.'!L42</f>
        <v>112956260</v>
      </c>
      <c r="M42" s="101">
        <f>+'5.'!M42+'6.'!M42</f>
        <v>220612975</v>
      </c>
      <c r="N42" s="215">
        <f>+'5.'!N42+'6.'!N42</f>
        <v>207535276</v>
      </c>
    </row>
    <row r="43" spans="1:14" s="1" customFormat="1" ht="18" customHeight="1" x14ac:dyDescent="0.2">
      <c r="A43" s="26"/>
      <c r="B43" s="470"/>
      <c r="C43" s="28" t="s">
        <v>3</v>
      </c>
      <c r="D43" s="29" t="s">
        <v>36</v>
      </c>
      <c r="E43" s="135">
        <f>+'5.'!E43+'6.'!E43</f>
        <v>0</v>
      </c>
      <c r="F43" s="135">
        <f>+'5.'!F43+'6.'!F43</f>
        <v>0</v>
      </c>
      <c r="G43" s="135">
        <f>+'5.'!G43+'6.'!G43</f>
        <v>0</v>
      </c>
      <c r="H43" s="21"/>
      <c r="I43" s="475"/>
      <c r="J43" s="28" t="s">
        <v>3</v>
      </c>
      <c r="K43" s="29" t="s">
        <v>36</v>
      </c>
      <c r="L43" s="101">
        <f>+'5.'!L43+'6.'!L43</f>
        <v>0</v>
      </c>
      <c r="M43" s="101">
        <f>+'5.'!M43+'6.'!M43</f>
        <v>0</v>
      </c>
      <c r="N43" s="215">
        <f>+'5.'!N43+'6.'!N43</f>
        <v>0</v>
      </c>
    </row>
    <row r="44" spans="1:14" s="1" customFormat="1" ht="18" customHeight="1" x14ac:dyDescent="0.2">
      <c r="A44" s="26"/>
      <c r="B44" s="471"/>
      <c r="C44" s="28" t="s">
        <v>5</v>
      </c>
      <c r="D44" s="29" t="s">
        <v>35</v>
      </c>
      <c r="E44" s="135">
        <f>+'5.'!E44+'6.'!E44</f>
        <v>0</v>
      </c>
      <c r="F44" s="135">
        <f>+'5.'!F44+'6.'!F44</f>
        <v>0</v>
      </c>
      <c r="G44" s="135">
        <f>+'5.'!G44+'6.'!G44</f>
        <v>0</v>
      </c>
      <c r="H44" s="21"/>
      <c r="I44" s="476"/>
      <c r="J44" s="28" t="s">
        <v>5</v>
      </c>
      <c r="K44" s="29" t="s">
        <v>35</v>
      </c>
      <c r="L44" s="101">
        <f>+'5.'!L44+'6.'!L44</f>
        <v>0</v>
      </c>
      <c r="M44" s="101">
        <f>+'5.'!M44+'6.'!M44</f>
        <v>0</v>
      </c>
      <c r="N44" s="215">
        <f>+'5.'!N44+'6.'!N44</f>
        <v>0</v>
      </c>
    </row>
    <row r="45" spans="1:14" s="1" customFormat="1" ht="18" customHeight="1" x14ac:dyDescent="0.2">
      <c r="A45" s="26"/>
      <c r="B45" s="469" t="s">
        <v>104</v>
      </c>
      <c r="C45" s="472" t="s">
        <v>53</v>
      </c>
      <c r="D45" s="473"/>
      <c r="E45" s="131">
        <f>+E46+E47+E48</f>
        <v>711000</v>
      </c>
      <c r="F45" s="132">
        <f>+F46+F47+F48</f>
        <v>3274803</v>
      </c>
      <c r="G45" s="134">
        <f>+G46+G47+G48</f>
        <v>0</v>
      </c>
      <c r="H45" s="21"/>
      <c r="I45" s="474" t="s">
        <v>105</v>
      </c>
      <c r="J45" s="472" t="s">
        <v>39</v>
      </c>
      <c r="K45" s="473"/>
      <c r="L45" s="131">
        <f>+L46+L47+L48</f>
        <v>2422127</v>
      </c>
      <c r="M45" s="132">
        <f>+M46+M47+M48</f>
        <v>7448045</v>
      </c>
      <c r="N45" s="214">
        <f>+N46+N47+N48</f>
        <v>0</v>
      </c>
    </row>
    <row r="46" spans="1:14" s="1" customFormat="1" ht="18" customHeight="1" x14ac:dyDescent="0.2">
      <c r="A46" s="26"/>
      <c r="B46" s="470"/>
      <c r="C46" s="28" t="s">
        <v>2</v>
      </c>
      <c r="D46" s="29" t="s">
        <v>11</v>
      </c>
      <c r="E46" s="135">
        <f>+'5.'!E46+'6.'!E46</f>
        <v>711000</v>
      </c>
      <c r="F46" s="135">
        <f>+'5.'!F46+'6.'!F46</f>
        <v>3274803</v>
      </c>
      <c r="G46" s="135">
        <f>+'5.'!G46+'6.'!G46</f>
        <v>0</v>
      </c>
      <c r="H46" s="21"/>
      <c r="I46" s="475"/>
      <c r="J46" s="28" t="s">
        <v>2</v>
      </c>
      <c r="K46" s="29" t="s">
        <v>11</v>
      </c>
      <c r="L46" s="101">
        <f>+'5.'!L46+'6.'!L46</f>
        <v>2422127</v>
      </c>
      <c r="M46" s="101">
        <f>+'5.'!M46+'6.'!M46</f>
        <v>7448045</v>
      </c>
      <c r="N46" s="215">
        <f>+'5.'!N46+'6.'!N46</f>
        <v>0</v>
      </c>
    </row>
    <row r="47" spans="1:14" s="1" customFormat="1" ht="18" customHeight="1" x14ac:dyDescent="0.2">
      <c r="A47" s="26"/>
      <c r="B47" s="470"/>
      <c r="C47" s="28" t="s">
        <v>3</v>
      </c>
      <c r="D47" s="29" t="s">
        <v>36</v>
      </c>
      <c r="E47" s="135">
        <f>+'5.'!E47+'6.'!E47</f>
        <v>0</v>
      </c>
      <c r="F47" s="135">
        <f>+'5.'!F47+'6.'!F47</f>
        <v>0</v>
      </c>
      <c r="G47" s="135">
        <f>+'5.'!G47+'6.'!G47</f>
        <v>0</v>
      </c>
      <c r="H47" s="21"/>
      <c r="I47" s="475"/>
      <c r="J47" s="28" t="s">
        <v>3</v>
      </c>
      <c r="K47" s="29" t="s">
        <v>36</v>
      </c>
      <c r="L47" s="101">
        <f>+'5.'!L47+'6.'!L47</f>
        <v>0</v>
      </c>
      <c r="M47" s="101">
        <f>+'5.'!M47+'6.'!M47</f>
        <v>0</v>
      </c>
      <c r="N47" s="215">
        <f>+'5.'!N47+'6.'!N47</f>
        <v>0</v>
      </c>
    </row>
    <row r="48" spans="1:14" s="1" customFormat="1" ht="18" customHeight="1" x14ac:dyDescent="0.2">
      <c r="A48" s="26"/>
      <c r="B48" s="471"/>
      <c r="C48" s="28" t="s">
        <v>5</v>
      </c>
      <c r="D48" s="29" t="s">
        <v>35</v>
      </c>
      <c r="E48" s="135">
        <f>+'5.'!E48+'6.'!E48</f>
        <v>0</v>
      </c>
      <c r="F48" s="135">
        <f>+'5.'!F48+'6.'!F48</f>
        <v>0</v>
      </c>
      <c r="G48" s="135">
        <f>+'5.'!G48+'6.'!G48</f>
        <v>0</v>
      </c>
      <c r="H48" s="21"/>
      <c r="I48" s="476"/>
      <c r="J48" s="28" t="s">
        <v>5</v>
      </c>
      <c r="K48" s="29" t="s">
        <v>35</v>
      </c>
      <c r="L48" s="101">
        <f>+'5.'!L48+'6.'!L48</f>
        <v>0</v>
      </c>
      <c r="M48" s="101">
        <f>+'5.'!M48+'6.'!M48</f>
        <v>0</v>
      </c>
      <c r="N48" s="215">
        <f>+'5.'!N48+'6.'!N48</f>
        <v>0</v>
      </c>
    </row>
    <row r="49" spans="1:14" s="1" customFormat="1" ht="18" customHeight="1" x14ac:dyDescent="0.2">
      <c r="A49" s="26"/>
      <c r="B49" s="469" t="s">
        <v>106</v>
      </c>
      <c r="C49" s="512" t="s">
        <v>78</v>
      </c>
      <c r="D49" s="513"/>
      <c r="E49" s="131">
        <f>+E50+E51+E52</f>
        <v>0</v>
      </c>
      <c r="F49" s="132">
        <f>+F50+F51+F52</f>
        <v>0</v>
      </c>
      <c r="G49" s="134">
        <f>+G50+G51+G52</f>
        <v>2664000</v>
      </c>
      <c r="H49" s="21"/>
      <c r="I49" s="474" t="s">
        <v>107</v>
      </c>
      <c r="J49" s="479" t="s">
        <v>108</v>
      </c>
      <c r="K49" s="479"/>
      <c r="L49" s="131">
        <f>+L50+L51+L52</f>
        <v>0</v>
      </c>
      <c r="M49" s="132">
        <f>+M50+M51+M52</f>
        <v>0</v>
      </c>
      <c r="N49" s="214">
        <f>+N50+N51+N52</f>
        <v>0</v>
      </c>
    </row>
    <row r="50" spans="1:14" s="1" customFormat="1" ht="18" customHeight="1" x14ac:dyDescent="0.2">
      <c r="A50" s="26"/>
      <c r="B50" s="470"/>
      <c r="C50" s="28" t="s">
        <v>2</v>
      </c>
      <c r="D50" s="29" t="s">
        <v>11</v>
      </c>
      <c r="E50" s="135">
        <f>+'5.'!E50+'6.'!E50</f>
        <v>0</v>
      </c>
      <c r="F50" s="135">
        <f>+'5.'!F50+'6.'!F50</f>
        <v>0</v>
      </c>
      <c r="G50" s="135">
        <f>+'5.'!G50+'6.'!G50</f>
        <v>2664000</v>
      </c>
      <c r="H50" s="21"/>
      <c r="I50" s="475"/>
      <c r="J50" s="28" t="s">
        <v>2</v>
      </c>
      <c r="K50" s="29" t="s">
        <v>11</v>
      </c>
      <c r="L50" s="101">
        <f>+'5.'!L50+'6.'!L50</f>
        <v>0</v>
      </c>
      <c r="M50" s="101">
        <f>+'5.'!M50+'6.'!M50</f>
        <v>0</v>
      </c>
      <c r="N50" s="215">
        <f>+'5.'!N50+'6.'!N50</f>
        <v>0</v>
      </c>
    </row>
    <row r="51" spans="1:14" s="1" customFormat="1" ht="18" customHeight="1" x14ac:dyDescent="0.2">
      <c r="A51" s="26"/>
      <c r="B51" s="470"/>
      <c r="C51" s="28" t="s">
        <v>3</v>
      </c>
      <c r="D51" s="29" t="s">
        <v>36</v>
      </c>
      <c r="E51" s="135">
        <f>+'5.'!E51+'6.'!E51</f>
        <v>0</v>
      </c>
      <c r="F51" s="135">
        <f>+'5.'!F51+'6.'!F51</f>
        <v>0</v>
      </c>
      <c r="G51" s="135">
        <f>+'5.'!G51+'6.'!G51</f>
        <v>0</v>
      </c>
      <c r="H51" s="21"/>
      <c r="I51" s="475"/>
      <c r="J51" s="28" t="s">
        <v>3</v>
      </c>
      <c r="K51" s="29" t="s">
        <v>36</v>
      </c>
      <c r="L51" s="101">
        <f>+'5.'!L51+'6.'!L51</f>
        <v>0</v>
      </c>
      <c r="M51" s="101">
        <f>+'5.'!M51+'6.'!M51</f>
        <v>0</v>
      </c>
      <c r="N51" s="215">
        <f>+'5.'!N51+'6.'!N51</f>
        <v>0</v>
      </c>
    </row>
    <row r="52" spans="1:14" s="1" customFormat="1" ht="18" customHeight="1" x14ac:dyDescent="0.2">
      <c r="A52" s="27"/>
      <c r="B52" s="471"/>
      <c r="C52" s="28" t="s">
        <v>5</v>
      </c>
      <c r="D52" s="29" t="s">
        <v>35</v>
      </c>
      <c r="E52" s="135">
        <f>+'5.'!E52+'6.'!E52</f>
        <v>0</v>
      </c>
      <c r="F52" s="101">
        <v>0</v>
      </c>
      <c r="G52" s="136">
        <f>+'[1]2.'!E49+'[1]3.'!E49</f>
        <v>0</v>
      </c>
      <c r="H52" s="20"/>
      <c r="I52" s="476"/>
      <c r="J52" s="28" t="s">
        <v>5</v>
      </c>
      <c r="K52" s="29" t="s">
        <v>35</v>
      </c>
      <c r="L52" s="101">
        <f>+'5.'!L52+'6.'!L52</f>
        <v>0</v>
      </c>
      <c r="M52" s="101">
        <f>+'5.'!M52+'6.'!M52</f>
        <v>0</v>
      </c>
      <c r="N52" s="215">
        <f>+'5.'!N52+'6.'!N52</f>
        <v>0</v>
      </c>
    </row>
    <row r="53" spans="1:14" s="1" customFormat="1" ht="18" customHeight="1" x14ac:dyDescent="0.2">
      <c r="A53" s="45" t="s">
        <v>4</v>
      </c>
      <c r="B53" s="520" t="s">
        <v>54</v>
      </c>
      <c r="C53" s="521"/>
      <c r="D53" s="501"/>
      <c r="E53" s="64">
        <f>+E54+E55+E56</f>
        <v>53921000</v>
      </c>
      <c r="F53" s="143">
        <f>+F54+F55+F56</f>
        <v>13274803</v>
      </c>
      <c r="G53" s="144">
        <f>+G54+G55+G56</f>
        <v>2664000</v>
      </c>
      <c r="H53" s="46" t="s">
        <v>4</v>
      </c>
      <c r="I53" s="520" t="s">
        <v>42</v>
      </c>
      <c r="J53" s="521"/>
      <c r="K53" s="501"/>
      <c r="L53" s="64">
        <f>+L54+L55+L56</f>
        <v>115378387</v>
      </c>
      <c r="M53" s="143">
        <f>+M54+M55+M56</f>
        <v>228061020</v>
      </c>
      <c r="N53" s="217">
        <f>+N54+N55+N56</f>
        <v>207535276</v>
      </c>
    </row>
    <row r="54" spans="1:14" s="1" customFormat="1" ht="18" customHeight="1" x14ac:dyDescent="0.2">
      <c r="A54" s="47"/>
      <c r="B54" s="522" t="s">
        <v>109</v>
      </c>
      <c r="C54" s="48" t="s">
        <v>2</v>
      </c>
      <c r="D54" s="49" t="s">
        <v>11</v>
      </c>
      <c r="E54" s="203">
        <f t="shared" ref="E54:G56" si="2">+E50+E46+E42</f>
        <v>53921000</v>
      </c>
      <c r="F54" s="145">
        <f t="shared" si="2"/>
        <v>13274803</v>
      </c>
      <c r="G54" s="146">
        <f t="shared" si="2"/>
        <v>2664000</v>
      </c>
      <c r="H54" s="50"/>
      <c r="I54" s="524" t="s">
        <v>110</v>
      </c>
      <c r="J54" s="48" t="s">
        <v>2</v>
      </c>
      <c r="K54" s="49" t="s">
        <v>11</v>
      </c>
      <c r="L54" s="203">
        <f t="shared" ref="L54:N56" si="3">+L50+L46+L42</f>
        <v>115378387</v>
      </c>
      <c r="M54" s="145">
        <f t="shared" si="3"/>
        <v>228061020</v>
      </c>
      <c r="N54" s="218">
        <f t="shared" si="3"/>
        <v>207535276</v>
      </c>
    </row>
    <row r="55" spans="1:14" s="1" customFormat="1" ht="18" customHeight="1" x14ac:dyDescent="0.2">
      <c r="A55" s="47"/>
      <c r="B55" s="523"/>
      <c r="C55" s="48" t="s">
        <v>3</v>
      </c>
      <c r="D55" s="49" t="s">
        <v>36</v>
      </c>
      <c r="E55" s="203">
        <f t="shared" si="2"/>
        <v>0</v>
      </c>
      <c r="F55" s="145">
        <f t="shared" si="2"/>
        <v>0</v>
      </c>
      <c r="G55" s="146">
        <f t="shared" si="2"/>
        <v>0</v>
      </c>
      <c r="H55" s="50"/>
      <c r="I55" s="524"/>
      <c r="J55" s="48" t="s">
        <v>3</v>
      </c>
      <c r="K55" s="49" t="s">
        <v>36</v>
      </c>
      <c r="L55" s="203">
        <f t="shared" si="3"/>
        <v>0</v>
      </c>
      <c r="M55" s="145">
        <f t="shared" si="3"/>
        <v>0</v>
      </c>
      <c r="N55" s="218">
        <f t="shared" si="3"/>
        <v>0</v>
      </c>
    </row>
    <row r="56" spans="1:14" s="1" customFormat="1" ht="18" customHeight="1" x14ac:dyDescent="0.2">
      <c r="A56" s="47"/>
      <c r="B56" s="523"/>
      <c r="C56" s="51" t="s">
        <v>5</v>
      </c>
      <c r="D56" s="52" t="s">
        <v>35</v>
      </c>
      <c r="E56" s="205">
        <f>+E52+E48+E44</f>
        <v>0</v>
      </c>
      <c r="F56" s="206">
        <f t="shared" si="2"/>
        <v>0</v>
      </c>
      <c r="G56" s="208">
        <f t="shared" si="2"/>
        <v>0</v>
      </c>
      <c r="H56" s="50"/>
      <c r="I56" s="525"/>
      <c r="J56" s="51" t="s">
        <v>5</v>
      </c>
      <c r="K56" s="52" t="s">
        <v>35</v>
      </c>
      <c r="L56" s="205">
        <f t="shared" si="3"/>
        <v>0</v>
      </c>
      <c r="M56" s="206">
        <f t="shared" si="3"/>
        <v>0</v>
      </c>
      <c r="N56" s="218">
        <f t="shared" si="3"/>
        <v>0</v>
      </c>
    </row>
    <row r="57" spans="1:14" s="18" customFormat="1" ht="30.75" customHeight="1" thickBot="1" x14ac:dyDescent="0.25">
      <c r="A57" s="466" t="s">
        <v>145</v>
      </c>
      <c r="B57" s="467"/>
      <c r="C57" s="467"/>
      <c r="D57" s="468"/>
      <c r="E57" s="279">
        <f>L53-E53</f>
        <v>61457387</v>
      </c>
      <c r="F57" s="279">
        <f>M53-F53</f>
        <v>214786217</v>
      </c>
      <c r="G57" s="280">
        <f>N53-G53</f>
        <v>204871276</v>
      </c>
      <c r="H57" s="466" t="s">
        <v>146</v>
      </c>
      <c r="I57" s="467"/>
      <c r="J57" s="467"/>
      <c r="K57" s="468"/>
      <c r="L57" s="279"/>
      <c r="M57" s="279"/>
      <c r="N57" s="282"/>
    </row>
    <row r="58" spans="1:14" s="1" customFormat="1" ht="18" customHeight="1" x14ac:dyDescent="0.2">
      <c r="A58" s="53" t="s">
        <v>111</v>
      </c>
      <c r="B58" s="526" t="s">
        <v>112</v>
      </c>
      <c r="C58" s="527"/>
      <c r="D58" s="528"/>
      <c r="E58" s="209">
        <f>E59+E60+E61</f>
        <v>528823313</v>
      </c>
      <c r="F58" s="147">
        <f>F59+F60</f>
        <v>1108863071</v>
      </c>
      <c r="G58" s="148">
        <f>G59+G60</f>
        <v>958503380</v>
      </c>
      <c r="H58" s="53" t="s">
        <v>111</v>
      </c>
      <c r="I58" s="529" t="s">
        <v>113</v>
      </c>
      <c r="J58" s="530"/>
      <c r="K58" s="530"/>
      <c r="L58" s="170">
        <f>L59+L60</f>
        <v>688913795</v>
      </c>
      <c r="M58" s="147">
        <f>M59+M60</f>
        <v>1235264217</v>
      </c>
      <c r="N58" s="148">
        <f>N59+N60</f>
        <v>1544754982</v>
      </c>
    </row>
    <row r="59" spans="1:14" s="1" customFormat="1" ht="18" customHeight="1" x14ac:dyDescent="0.2">
      <c r="A59" s="47"/>
      <c r="B59" s="531" t="s">
        <v>114</v>
      </c>
      <c r="C59" s="48" t="s">
        <v>2</v>
      </c>
      <c r="D59" s="49" t="s">
        <v>11</v>
      </c>
      <c r="E59" s="205">
        <f>E35+E54</f>
        <v>528772313</v>
      </c>
      <c r="F59" s="145">
        <f t="shared" ref="E59:G61" si="4">F35+F54</f>
        <v>1108863071</v>
      </c>
      <c r="G59" s="149">
        <f t="shared" si="4"/>
        <v>958503380</v>
      </c>
      <c r="H59" s="495"/>
      <c r="I59" s="535" t="s">
        <v>115</v>
      </c>
      <c r="J59" s="48" t="s">
        <v>2</v>
      </c>
      <c r="K59" s="49" t="s">
        <v>11</v>
      </c>
      <c r="L59" s="172">
        <f t="shared" ref="L59:N60" si="5">L35+L54</f>
        <v>678877267</v>
      </c>
      <c r="M59" s="145">
        <f t="shared" si="5"/>
        <v>1227336173</v>
      </c>
      <c r="N59" s="149">
        <f t="shared" si="5"/>
        <v>1539487482</v>
      </c>
    </row>
    <row r="60" spans="1:14" s="1" customFormat="1" ht="18" customHeight="1" x14ac:dyDescent="0.2">
      <c r="A60" s="47"/>
      <c r="B60" s="532"/>
      <c r="C60" s="48" t="s">
        <v>3</v>
      </c>
      <c r="D60" s="49" t="s">
        <v>36</v>
      </c>
      <c r="E60" s="205">
        <f t="shared" si="4"/>
        <v>0</v>
      </c>
      <c r="F60" s="145">
        <f t="shared" si="4"/>
        <v>0</v>
      </c>
      <c r="G60" s="149">
        <f t="shared" si="4"/>
        <v>0</v>
      </c>
      <c r="H60" s="495"/>
      <c r="I60" s="535"/>
      <c r="J60" s="48" t="s">
        <v>3</v>
      </c>
      <c r="K60" s="49" t="s">
        <v>36</v>
      </c>
      <c r="L60" s="172">
        <f t="shared" si="5"/>
        <v>10036528</v>
      </c>
      <c r="M60" s="145">
        <f t="shared" si="5"/>
        <v>7928044</v>
      </c>
      <c r="N60" s="149">
        <f t="shared" si="5"/>
        <v>5267500</v>
      </c>
    </row>
    <row r="61" spans="1:14" s="1" customFormat="1" ht="18" customHeight="1" x14ac:dyDescent="0.2">
      <c r="A61" s="81"/>
      <c r="B61" s="533"/>
      <c r="C61" s="48" t="s">
        <v>5</v>
      </c>
      <c r="D61" s="49" t="s">
        <v>35</v>
      </c>
      <c r="E61" s="145">
        <f t="shared" si="4"/>
        <v>51000</v>
      </c>
      <c r="F61" s="145">
        <v>0</v>
      </c>
      <c r="G61" s="150">
        <v>0</v>
      </c>
      <c r="H61" s="534"/>
      <c r="I61" s="535"/>
      <c r="J61" s="48" t="s">
        <v>5</v>
      </c>
      <c r="K61" s="49" t="s">
        <v>35</v>
      </c>
      <c r="L61" s="167">
        <f>+L44</f>
        <v>0</v>
      </c>
      <c r="M61" s="145">
        <f>+M44</f>
        <v>0</v>
      </c>
      <c r="N61" s="150">
        <f>+N44</f>
        <v>0</v>
      </c>
    </row>
    <row r="62" spans="1:14" s="18" customFormat="1" ht="30" customHeight="1" thickBot="1" x14ac:dyDescent="0.25">
      <c r="A62" s="536" t="s">
        <v>116</v>
      </c>
      <c r="B62" s="537"/>
      <c r="C62" s="537"/>
      <c r="D62" s="538"/>
      <c r="E62" s="283">
        <f>L58-E58</f>
        <v>160090482</v>
      </c>
      <c r="F62" s="283">
        <f>M58-F58</f>
        <v>126401146</v>
      </c>
      <c r="G62" s="284">
        <f>N58-G58</f>
        <v>586251602</v>
      </c>
      <c r="H62" s="536" t="s">
        <v>117</v>
      </c>
      <c r="I62" s="537"/>
      <c r="J62" s="537"/>
      <c r="K62" s="538"/>
      <c r="L62" s="285"/>
      <c r="M62" s="283"/>
      <c r="N62" s="286"/>
    </row>
    <row r="63" spans="1:14" s="1" customFormat="1" ht="18" customHeight="1" x14ac:dyDescent="0.2">
      <c r="A63" s="30" t="s">
        <v>118</v>
      </c>
      <c r="B63" s="517" t="s">
        <v>119</v>
      </c>
      <c r="C63" s="518"/>
      <c r="D63" s="519"/>
      <c r="E63" s="210">
        <f>E64+E65</f>
        <v>1071024784</v>
      </c>
      <c r="F63" s="210">
        <f t="shared" ref="F63:G63" si="6">F64+F65</f>
        <v>910934302</v>
      </c>
      <c r="G63" s="210">
        <f t="shared" si="6"/>
        <v>598695602</v>
      </c>
      <c r="H63" s="30" t="s">
        <v>118</v>
      </c>
      <c r="I63" s="517" t="s">
        <v>120</v>
      </c>
      <c r="J63" s="518"/>
      <c r="K63" s="519"/>
      <c r="L63" s="210">
        <f>+L64+L65</f>
        <v>12444000</v>
      </c>
      <c r="M63" s="151">
        <f>+M64+M65</f>
        <v>305835385</v>
      </c>
      <c r="N63" s="220">
        <f>+N64+N65</f>
        <v>12444000</v>
      </c>
    </row>
    <row r="64" spans="1:14" s="1" customFormat="1" ht="18" customHeight="1" x14ac:dyDescent="0.2">
      <c r="A64" s="54"/>
      <c r="B64" s="539" t="s">
        <v>121</v>
      </c>
      <c r="C64" s="28" t="s">
        <v>2</v>
      </c>
      <c r="D64" s="29" t="s">
        <v>122</v>
      </c>
      <c r="E64" s="135">
        <f>+'5.'!E64+'6.'!E64</f>
        <v>1058580784</v>
      </c>
      <c r="F64" s="135">
        <f>+'5.'!F64+'6.'!F64</f>
        <v>898490302</v>
      </c>
      <c r="G64" s="135">
        <f>+'5.'!G64+'6.'!G64</f>
        <v>598695602</v>
      </c>
      <c r="H64" s="54"/>
      <c r="I64" s="539" t="s">
        <v>123</v>
      </c>
      <c r="J64" s="28" t="s">
        <v>2</v>
      </c>
      <c r="K64" s="29" t="s">
        <v>124</v>
      </c>
      <c r="L64" s="135">
        <f>0</f>
        <v>0</v>
      </c>
      <c r="M64" s="135">
        <f>0</f>
        <v>0</v>
      </c>
      <c r="N64" s="215">
        <f>0</f>
        <v>0</v>
      </c>
    </row>
    <row r="65" spans="1:14" s="1" customFormat="1" ht="18" customHeight="1" x14ac:dyDescent="0.2">
      <c r="A65" s="54"/>
      <c r="B65" s="540"/>
      <c r="C65" s="28" t="s">
        <v>3</v>
      </c>
      <c r="D65" s="29" t="s">
        <v>125</v>
      </c>
      <c r="E65" s="135">
        <f>+'5.'!E65</f>
        <v>12444000</v>
      </c>
      <c r="F65" s="135">
        <f>+'5.'!F65</f>
        <v>12444000</v>
      </c>
      <c r="G65" s="135">
        <f>+'5.'!G65</f>
        <v>0</v>
      </c>
      <c r="H65" s="54"/>
      <c r="I65" s="540"/>
      <c r="J65" s="28" t="s">
        <v>3</v>
      </c>
      <c r="K65" s="29" t="s">
        <v>126</v>
      </c>
      <c r="L65" s="135">
        <f>+'5.'!L65+'6.'!L65</f>
        <v>12444000</v>
      </c>
      <c r="M65" s="135">
        <f>+'5.'!M65+'6.'!M65</f>
        <v>305835385</v>
      </c>
      <c r="N65" s="215">
        <f>+'5.'!N65+'6.'!N65</f>
        <v>12444000</v>
      </c>
    </row>
    <row r="66" spans="1:14" s="13" customFormat="1" ht="18" customHeight="1" x14ac:dyDescent="0.2">
      <c r="A66" s="319" t="s">
        <v>127</v>
      </c>
      <c r="B66" s="541" t="s">
        <v>56</v>
      </c>
      <c r="C66" s="542"/>
      <c r="D66" s="543"/>
      <c r="E66" s="320">
        <f>+E67+E68+E69</f>
        <v>1599848097</v>
      </c>
      <c r="F66" s="321">
        <f>+F67+F68+F69</f>
        <v>2019797373</v>
      </c>
      <c r="G66" s="322">
        <f>+G67+G68+G69</f>
        <v>1557198982</v>
      </c>
      <c r="H66" s="323" t="s">
        <v>127</v>
      </c>
      <c r="I66" s="541" t="s">
        <v>57</v>
      </c>
      <c r="J66" s="542"/>
      <c r="K66" s="543"/>
      <c r="L66" s="320">
        <f>L67+L68</f>
        <v>701357795</v>
      </c>
      <c r="M66" s="321">
        <f>M67+M68</f>
        <v>1541099602</v>
      </c>
      <c r="N66" s="324">
        <f>N67+N68</f>
        <v>1557198982</v>
      </c>
    </row>
    <row r="67" spans="1:14" s="13" customFormat="1" ht="18" customHeight="1" x14ac:dyDescent="0.2">
      <c r="A67" s="325"/>
      <c r="B67" s="544" t="s">
        <v>128</v>
      </c>
      <c r="C67" s="326" t="s">
        <v>2</v>
      </c>
      <c r="D67" s="327" t="s">
        <v>11</v>
      </c>
      <c r="E67" s="328">
        <f>E59+E64+E65</f>
        <v>1599797097</v>
      </c>
      <c r="F67" s="329">
        <f>+F59+F63</f>
        <v>2019797373</v>
      </c>
      <c r="G67" s="330">
        <f>+G59+G64</f>
        <v>1557198982</v>
      </c>
      <c r="H67" s="331"/>
      <c r="I67" s="544" t="s">
        <v>129</v>
      </c>
      <c r="J67" s="326" t="s">
        <v>2</v>
      </c>
      <c r="K67" s="327" t="s">
        <v>11</v>
      </c>
      <c r="L67" s="328">
        <f>+L59+L65</f>
        <v>691321267</v>
      </c>
      <c r="M67" s="329">
        <f>+M59+M65</f>
        <v>1533171558</v>
      </c>
      <c r="N67" s="330">
        <f>+N59+N65</f>
        <v>1551931482</v>
      </c>
    </row>
    <row r="68" spans="1:14" s="13" customFormat="1" ht="18" customHeight="1" x14ac:dyDescent="0.2">
      <c r="A68" s="325"/>
      <c r="B68" s="545"/>
      <c r="C68" s="326" t="s">
        <v>3</v>
      </c>
      <c r="D68" s="327" t="s">
        <v>36</v>
      </c>
      <c r="E68" s="328">
        <f>E60</f>
        <v>0</v>
      </c>
      <c r="F68" s="329">
        <f>+F60</f>
        <v>0</v>
      </c>
      <c r="G68" s="330">
        <f>+G60</f>
        <v>0</v>
      </c>
      <c r="H68" s="331"/>
      <c r="I68" s="545"/>
      <c r="J68" s="326" t="s">
        <v>3</v>
      </c>
      <c r="K68" s="327" t="s">
        <v>36</v>
      </c>
      <c r="L68" s="328">
        <f>L60</f>
        <v>10036528</v>
      </c>
      <c r="M68" s="329">
        <f>M60</f>
        <v>7928044</v>
      </c>
      <c r="N68" s="330">
        <f>N60</f>
        <v>5267500</v>
      </c>
    </row>
    <row r="69" spans="1:14" s="13" customFormat="1" ht="18" customHeight="1" thickBot="1" x14ac:dyDescent="0.25">
      <c r="A69" s="332"/>
      <c r="B69" s="546"/>
      <c r="C69" s="333" t="s">
        <v>5</v>
      </c>
      <c r="D69" s="334" t="s">
        <v>35</v>
      </c>
      <c r="E69" s="335">
        <f>+E61</f>
        <v>51000</v>
      </c>
      <c r="F69" s="335">
        <f t="shared" ref="F69:G69" si="7">+F61</f>
        <v>0</v>
      </c>
      <c r="G69" s="335">
        <f t="shared" si="7"/>
        <v>0</v>
      </c>
      <c r="H69" s="336"/>
      <c r="I69" s="546"/>
      <c r="J69" s="333" t="s">
        <v>5</v>
      </c>
      <c r="K69" s="334" t="s">
        <v>35</v>
      </c>
      <c r="L69" s="337">
        <f>L61</f>
        <v>0</v>
      </c>
      <c r="M69" s="337">
        <f t="shared" ref="M69:N69" si="8">M61</f>
        <v>0</v>
      </c>
      <c r="N69" s="338">
        <f t="shared" si="8"/>
        <v>0</v>
      </c>
    </row>
  </sheetData>
  <mergeCells count="75">
    <mergeCell ref="B64:B65"/>
    <mergeCell ref="I64:I65"/>
    <mergeCell ref="B66:D66"/>
    <mergeCell ref="I66:K66"/>
    <mergeCell ref="B67:B69"/>
    <mergeCell ref="I67:I69"/>
    <mergeCell ref="B63:D63"/>
    <mergeCell ref="I63:K63"/>
    <mergeCell ref="B53:D53"/>
    <mergeCell ref="I53:K53"/>
    <mergeCell ref="B54:B56"/>
    <mergeCell ref="I54:I56"/>
    <mergeCell ref="B58:D58"/>
    <mergeCell ref="I58:K58"/>
    <mergeCell ref="B59:B61"/>
    <mergeCell ref="H59:H61"/>
    <mergeCell ref="I59:I61"/>
    <mergeCell ref="A62:D62"/>
    <mergeCell ref="H62:K62"/>
    <mergeCell ref="B45:B48"/>
    <mergeCell ref="C45:D45"/>
    <mergeCell ref="I45:I48"/>
    <mergeCell ref="J45:K45"/>
    <mergeCell ref="B49:B52"/>
    <mergeCell ref="C49:D49"/>
    <mergeCell ref="I49:I52"/>
    <mergeCell ref="J49:K49"/>
    <mergeCell ref="A39:N39"/>
    <mergeCell ref="B40:D40"/>
    <mergeCell ref="I40:K40"/>
    <mergeCell ref="B41:B44"/>
    <mergeCell ref="C41:D41"/>
    <mergeCell ref="I41:I44"/>
    <mergeCell ref="J41:K41"/>
    <mergeCell ref="B20:B23"/>
    <mergeCell ref="C20:D20"/>
    <mergeCell ref="I20:I23"/>
    <mergeCell ref="A28:G33"/>
    <mergeCell ref="I28:I33"/>
    <mergeCell ref="C24:D24"/>
    <mergeCell ref="I24:I27"/>
    <mergeCell ref="J24:K24"/>
    <mergeCell ref="B35:B37"/>
    <mergeCell ref="H35:H37"/>
    <mergeCell ref="I35:I37"/>
    <mergeCell ref="J28:K28"/>
    <mergeCell ref="B34:D34"/>
    <mergeCell ref="I34:K34"/>
    <mergeCell ref="A8:G8"/>
    <mergeCell ref="H8:N8"/>
    <mergeCell ref="C9:D9"/>
    <mergeCell ref="J9:K9"/>
    <mergeCell ref="A10:N10"/>
    <mergeCell ref="B11:D11"/>
    <mergeCell ref="I11:K11"/>
    <mergeCell ref="A38:D38"/>
    <mergeCell ref="H38:K38"/>
    <mergeCell ref="A57:D57"/>
    <mergeCell ref="H57:K57"/>
    <mergeCell ref="B12:B15"/>
    <mergeCell ref="C12:D12"/>
    <mergeCell ref="I12:I15"/>
    <mergeCell ref="J12:K12"/>
    <mergeCell ref="B16:B19"/>
    <mergeCell ref="C16:D16"/>
    <mergeCell ref="I16:I19"/>
    <mergeCell ref="J16:K16"/>
    <mergeCell ref="J20:K20"/>
    <mergeCell ref="B24:B27"/>
    <mergeCell ref="D7:K7"/>
    <mergeCell ref="K1:N1"/>
    <mergeCell ref="A3:N3"/>
    <mergeCell ref="A4:N4"/>
    <mergeCell ref="A5:N5"/>
    <mergeCell ref="A6:N6"/>
  </mergeCells>
  <pageMargins left="0" right="0" top="0.15748031496062992" bottom="0.15748031496062992" header="0.31496062992125984" footer="0.31496062992125984"/>
  <pageSetup paperSize="9" scale="75" orientation="landscape" r:id="rId1"/>
  <rowBreaks count="1" manualBreakCount="1">
    <brk id="3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O72"/>
  <sheetViews>
    <sheetView topLeftCell="A52" zoomScaleNormal="100" workbookViewId="0">
      <selection activeCell="S8" sqref="S8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38.7109375" style="4" customWidth="1"/>
    <col min="5" max="6" width="14.7109375" style="98" customWidth="1"/>
    <col min="7" max="7" width="14.7109375" style="130" customWidth="1"/>
    <col min="8" max="8" width="6.5703125" style="19" customWidth="1"/>
    <col min="9" max="9" width="4.28515625" style="19" customWidth="1"/>
    <col min="10" max="10" width="3.7109375" style="19" customWidth="1"/>
    <col min="11" max="11" width="38.7109375" style="4" customWidth="1"/>
    <col min="12" max="12" width="13.7109375" style="11" customWidth="1"/>
    <col min="13" max="13" width="14.7109375" style="11" customWidth="1"/>
    <col min="14" max="14" width="14.7109375" style="89" customWidth="1"/>
    <col min="15" max="15" width="9.140625" style="98"/>
    <col min="16" max="16384" width="9.140625" style="4"/>
  </cols>
  <sheetData>
    <row r="1" spans="1:15" ht="14.25" x14ac:dyDescent="0.2">
      <c r="K1" s="456" t="s">
        <v>83</v>
      </c>
      <c r="L1" s="456"/>
      <c r="M1" s="456"/>
      <c r="N1" s="456"/>
    </row>
    <row r="2" spans="1:15" ht="14.25" x14ac:dyDescent="0.2">
      <c r="K2" s="40"/>
      <c r="L2" s="154"/>
      <c r="M2" s="154"/>
      <c r="N2" s="176"/>
    </row>
    <row r="3" spans="1:15" ht="15.95" customHeight="1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5" ht="15.95" customHeight="1" x14ac:dyDescent="0.25">
      <c r="A4" s="404" t="s">
        <v>72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5" ht="15.95" customHeight="1" x14ac:dyDescent="0.25">
      <c r="A5" s="404" t="s">
        <v>55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5" ht="15.95" customHeight="1" x14ac:dyDescent="0.25">
      <c r="A6" s="404" t="s">
        <v>195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</row>
    <row r="7" spans="1:15" ht="15.95" customHeight="1" thickBot="1" x14ac:dyDescent="0.35">
      <c r="D7" s="455"/>
      <c r="E7" s="455"/>
      <c r="F7" s="455"/>
      <c r="G7" s="455"/>
      <c r="H7" s="455"/>
      <c r="I7" s="455"/>
      <c r="J7" s="455"/>
      <c r="K7" s="455"/>
      <c r="L7" s="177"/>
      <c r="M7" s="177"/>
      <c r="N7" s="154" t="s">
        <v>179</v>
      </c>
    </row>
    <row r="8" spans="1:15" s="12" customFormat="1" ht="21.95" customHeight="1" x14ac:dyDescent="0.2">
      <c r="A8" s="480" t="s">
        <v>73</v>
      </c>
      <c r="B8" s="481"/>
      <c r="C8" s="481"/>
      <c r="D8" s="481"/>
      <c r="E8" s="482"/>
      <c r="F8" s="482"/>
      <c r="G8" s="483"/>
      <c r="H8" s="484" t="s">
        <v>74</v>
      </c>
      <c r="I8" s="484"/>
      <c r="J8" s="484"/>
      <c r="K8" s="484"/>
      <c r="L8" s="484"/>
      <c r="M8" s="484"/>
      <c r="N8" s="485"/>
      <c r="O8" s="221"/>
    </row>
    <row r="9" spans="1:15" s="12" customFormat="1" ht="42.75" customHeight="1" thickBot="1" x14ac:dyDescent="0.25">
      <c r="A9" s="275" t="s">
        <v>87</v>
      </c>
      <c r="B9" s="276" t="s">
        <v>88</v>
      </c>
      <c r="C9" s="486"/>
      <c r="D9" s="487"/>
      <c r="E9" s="277" t="s">
        <v>199</v>
      </c>
      <c r="F9" s="277" t="s">
        <v>200</v>
      </c>
      <c r="G9" s="278" t="s">
        <v>175</v>
      </c>
      <c r="H9" s="275" t="s">
        <v>87</v>
      </c>
      <c r="I9" s="276" t="s">
        <v>88</v>
      </c>
      <c r="J9" s="488"/>
      <c r="K9" s="489"/>
      <c r="L9" s="277" t="s">
        <v>199</v>
      </c>
      <c r="M9" s="277" t="s">
        <v>200</v>
      </c>
      <c r="N9" s="278" t="s">
        <v>175</v>
      </c>
      <c r="O9" s="221"/>
    </row>
    <row r="10" spans="1:15" s="1" customFormat="1" ht="18" customHeight="1" x14ac:dyDescent="0.2">
      <c r="A10" s="490" t="s">
        <v>89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2"/>
      <c r="O10" s="222"/>
    </row>
    <row r="11" spans="1:15" s="2" customFormat="1" ht="18" customHeight="1" x14ac:dyDescent="0.2">
      <c r="A11" s="25" t="s">
        <v>1</v>
      </c>
      <c r="B11" s="457" t="s">
        <v>90</v>
      </c>
      <c r="C11" s="458"/>
      <c r="D11" s="459"/>
      <c r="E11" s="131">
        <f>E12+E16+E20+E24</f>
        <v>471922621</v>
      </c>
      <c r="F11" s="132">
        <f>F12+F16+F20+F24</f>
        <v>1066682875</v>
      </c>
      <c r="G11" s="133">
        <f>G12+G16+G20+G24</f>
        <v>955119380</v>
      </c>
      <c r="H11" s="22" t="s">
        <v>1</v>
      </c>
      <c r="I11" s="460" t="s">
        <v>44</v>
      </c>
      <c r="J11" s="461"/>
      <c r="K11" s="462"/>
      <c r="L11" s="178">
        <f>L12+L16+L20+L24+L28</f>
        <v>333057520</v>
      </c>
      <c r="M11" s="178">
        <f>M12+M16+M20+M24+M28</f>
        <v>675762877</v>
      </c>
      <c r="N11" s="179">
        <f>N12+N16+N20+N24+N28</f>
        <v>948561199</v>
      </c>
      <c r="O11" s="223"/>
    </row>
    <row r="12" spans="1:15" s="1" customFormat="1" ht="18" customHeight="1" x14ac:dyDescent="0.2">
      <c r="A12" s="26"/>
      <c r="B12" s="469" t="s">
        <v>91</v>
      </c>
      <c r="C12" s="472" t="s">
        <v>186</v>
      </c>
      <c r="D12" s="473"/>
      <c r="E12" s="131">
        <f>E13+E14+E15</f>
        <v>384963130</v>
      </c>
      <c r="F12" s="132">
        <f>F13+F14+F15</f>
        <v>959154588</v>
      </c>
      <c r="G12" s="134">
        <f>G13+G14+G15</f>
        <v>856618347</v>
      </c>
      <c r="H12" s="21"/>
      <c r="I12" s="474" t="s">
        <v>92</v>
      </c>
      <c r="J12" s="477" t="s">
        <v>40</v>
      </c>
      <c r="K12" s="477"/>
      <c r="L12" s="180">
        <f>L13+L14+L15</f>
        <v>151595057</v>
      </c>
      <c r="M12" s="180">
        <f>M13+M14+M15</f>
        <v>210282363</v>
      </c>
      <c r="N12" s="181">
        <f>N13+N14+N15</f>
        <v>157814039</v>
      </c>
      <c r="O12" s="222"/>
    </row>
    <row r="13" spans="1:15" s="1" customFormat="1" ht="18" customHeight="1" x14ac:dyDescent="0.2">
      <c r="A13" s="26"/>
      <c r="B13" s="470"/>
      <c r="C13" s="28" t="s">
        <v>2</v>
      </c>
      <c r="D13" s="29" t="s">
        <v>11</v>
      </c>
      <c r="E13" s="135">
        <v>384963130</v>
      </c>
      <c r="F13" s="101">
        <v>959154588</v>
      </c>
      <c r="G13" s="136">
        <v>856618347</v>
      </c>
      <c r="H13" s="21"/>
      <c r="I13" s="475"/>
      <c r="J13" s="28" t="s">
        <v>2</v>
      </c>
      <c r="K13" s="29" t="s">
        <v>11</v>
      </c>
      <c r="L13" s="182">
        <v>148035991</v>
      </c>
      <c r="M13" s="182">
        <v>209507273</v>
      </c>
      <c r="N13" s="183">
        <v>157714039</v>
      </c>
      <c r="O13" s="222"/>
    </row>
    <row r="14" spans="1:15" s="1" customFormat="1" ht="18" customHeight="1" x14ac:dyDescent="0.2">
      <c r="A14" s="26"/>
      <c r="B14" s="470"/>
      <c r="C14" s="28" t="s">
        <v>3</v>
      </c>
      <c r="D14" s="29" t="s">
        <v>36</v>
      </c>
      <c r="E14" s="135">
        <v>0</v>
      </c>
      <c r="F14" s="101">
        <v>0</v>
      </c>
      <c r="G14" s="136">
        <v>0</v>
      </c>
      <c r="H14" s="21"/>
      <c r="I14" s="475"/>
      <c r="J14" s="28" t="s">
        <v>3</v>
      </c>
      <c r="K14" s="29" t="s">
        <v>36</v>
      </c>
      <c r="L14" s="229">
        <v>3559066</v>
      </c>
      <c r="M14" s="227">
        <v>775090</v>
      </c>
      <c r="N14" s="183">
        <v>100000</v>
      </c>
      <c r="O14" s="222"/>
    </row>
    <row r="15" spans="1:15" s="1" customFormat="1" ht="18" customHeight="1" x14ac:dyDescent="0.2">
      <c r="A15" s="26"/>
      <c r="B15" s="471"/>
      <c r="C15" s="28" t="s">
        <v>5</v>
      </c>
      <c r="D15" s="29" t="s">
        <v>35</v>
      </c>
      <c r="E15" s="135">
        <v>0</v>
      </c>
      <c r="F15" s="101">
        <v>0</v>
      </c>
      <c r="G15" s="136">
        <v>0</v>
      </c>
      <c r="H15" s="21"/>
      <c r="I15" s="476"/>
      <c r="J15" s="28" t="s">
        <v>5</v>
      </c>
      <c r="K15" s="29" t="s">
        <v>35</v>
      </c>
      <c r="L15" s="229">
        <v>0</v>
      </c>
      <c r="M15" s="227">
        <v>0</v>
      </c>
      <c r="N15" s="183">
        <v>0</v>
      </c>
      <c r="O15" s="222"/>
    </row>
    <row r="16" spans="1:15" s="1" customFormat="1" ht="18" customHeight="1" x14ac:dyDescent="0.2">
      <c r="A16" s="26"/>
      <c r="B16" s="469" t="s">
        <v>93</v>
      </c>
      <c r="C16" s="472" t="s">
        <v>7</v>
      </c>
      <c r="D16" s="473"/>
      <c r="E16" s="131">
        <f>E17+E18+E19</f>
        <v>0</v>
      </c>
      <c r="F16" s="132">
        <f>F17+F18+F19</f>
        <v>0</v>
      </c>
      <c r="G16" s="134">
        <f>G17+G18+G19</f>
        <v>0</v>
      </c>
      <c r="H16" s="21"/>
      <c r="I16" s="474" t="s">
        <v>94</v>
      </c>
      <c r="J16" s="478" t="s">
        <v>43</v>
      </c>
      <c r="K16" s="478"/>
      <c r="L16" s="230">
        <f>L17+L18+L19</f>
        <v>19027475</v>
      </c>
      <c r="M16" s="228">
        <f>M17+M18+M19</f>
        <v>16198168</v>
      </c>
      <c r="N16" s="181">
        <f>N17+N18+N19</f>
        <v>19742358</v>
      </c>
      <c r="O16" s="222"/>
    </row>
    <row r="17" spans="1:15" s="1" customFormat="1" ht="18" customHeight="1" x14ac:dyDescent="0.2">
      <c r="A17" s="26"/>
      <c r="B17" s="470"/>
      <c r="C17" s="28" t="s">
        <v>2</v>
      </c>
      <c r="D17" s="29" t="s">
        <v>11</v>
      </c>
      <c r="E17" s="135">
        <v>0</v>
      </c>
      <c r="F17" s="101">
        <v>0</v>
      </c>
      <c r="G17" s="136">
        <v>0</v>
      </c>
      <c r="H17" s="21"/>
      <c r="I17" s="475"/>
      <c r="J17" s="28" t="s">
        <v>2</v>
      </c>
      <c r="K17" s="29" t="s">
        <v>11</v>
      </c>
      <c r="L17" s="229">
        <v>18574220</v>
      </c>
      <c r="M17" s="227">
        <v>16040929</v>
      </c>
      <c r="N17" s="183">
        <v>19729358</v>
      </c>
      <c r="O17" s="222"/>
    </row>
    <row r="18" spans="1:15" s="1" customFormat="1" ht="18" customHeight="1" x14ac:dyDescent="0.2">
      <c r="A18" s="26"/>
      <c r="B18" s="470"/>
      <c r="C18" s="28" t="s">
        <v>3</v>
      </c>
      <c r="D18" s="29" t="s">
        <v>36</v>
      </c>
      <c r="E18" s="135">
        <v>0</v>
      </c>
      <c r="F18" s="101">
        <v>0</v>
      </c>
      <c r="G18" s="136">
        <v>0</v>
      </c>
      <c r="H18" s="21"/>
      <c r="I18" s="475"/>
      <c r="J18" s="28" t="s">
        <v>3</v>
      </c>
      <c r="K18" s="29" t="s">
        <v>36</v>
      </c>
      <c r="L18" s="229">
        <v>453255</v>
      </c>
      <c r="M18" s="227">
        <v>157239</v>
      </c>
      <c r="N18" s="183">
        <v>13000</v>
      </c>
      <c r="O18" s="222"/>
    </row>
    <row r="19" spans="1:15" s="1" customFormat="1" ht="18" customHeight="1" x14ac:dyDescent="0.2">
      <c r="A19" s="26"/>
      <c r="B19" s="471"/>
      <c r="C19" s="28" t="s">
        <v>5</v>
      </c>
      <c r="D19" s="29" t="s">
        <v>35</v>
      </c>
      <c r="E19" s="135">
        <v>0</v>
      </c>
      <c r="F19" s="101">
        <v>0</v>
      </c>
      <c r="G19" s="136">
        <v>0</v>
      </c>
      <c r="H19" s="21"/>
      <c r="I19" s="476"/>
      <c r="J19" s="28" t="s">
        <v>5</v>
      </c>
      <c r="K19" s="29" t="s">
        <v>35</v>
      </c>
      <c r="L19" s="229">
        <v>0</v>
      </c>
      <c r="M19" s="182">
        <v>0</v>
      </c>
      <c r="N19" s="183">
        <v>0</v>
      </c>
      <c r="O19" s="222"/>
    </row>
    <row r="20" spans="1:15" s="1" customFormat="1" ht="18" customHeight="1" x14ac:dyDescent="0.2">
      <c r="A20" s="26"/>
      <c r="B20" s="469" t="s">
        <v>95</v>
      </c>
      <c r="C20" s="472" t="s">
        <v>69</v>
      </c>
      <c r="D20" s="473"/>
      <c r="E20" s="131">
        <f>E21+E22+E23</f>
        <v>7566056</v>
      </c>
      <c r="F20" s="132">
        <f>F21+F22+F23</f>
        <v>10340473</v>
      </c>
      <c r="G20" s="134">
        <f>G21+G22+G23</f>
        <v>0</v>
      </c>
      <c r="H20" s="21"/>
      <c r="I20" s="474" t="s">
        <v>96</v>
      </c>
      <c r="J20" s="479" t="s">
        <v>60</v>
      </c>
      <c r="K20" s="479"/>
      <c r="L20" s="230">
        <f>L21+L22+L23</f>
        <v>124446096</v>
      </c>
      <c r="M20" s="180">
        <f>M21+M22+M23</f>
        <v>357664038</v>
      </c>
      <c r="N20" s="181">
        <f>N21+N22+N23</f>
        <v>654024866</v>
      </c>
      <c r="O20" s="222"/>
    </row>
    <row r="21" spans="1:15" s="1" customFormat="1" ht="18" customHeight="1" x14ac:dyDescent="0.2">
      <c r="A21" s="26"/>
      <c r="B21" s="470"/>
      <c r="C21" s="28" t="s">
        <v>2</v>
      </c>
      <c r="D21" s="29" t="s">
        <v>11</v>
      </c>
      <c r="E21" s="135">
        <v>7566056</v>
      </c>
      <c r="F21" s="101">
        <v>10340473</v>
      </c>
      <c r="G21" s="136">
        <v>0</v>
      </c>
      <c r="H21" s="21"/>
      <c r="I21" s="475"/>
      <c r="J21" s="28" t="s">
        <v>2</v>
      </c>
      <c r="K21" s="29" t="s">
        <v>11</v>
      </c>
      <c r="L21" s="229">
        <v>122409889</v>
      </c>
      <c r="M21" s="182">
        <v>356202151</v>
      </c>
      <c r="N21" s="183">
        <v>652870366</v>
      </c>
      <c r="O21" s="224"/>
    </row>
    <row r="22" spans="1:15" s="1" customFormat="1" ht="18" customHeight="1" x14ac:dyDescent="0.2">
      <c r="A22" s="26"/>
      <c r="B22" s="470"/>
      <c r="C22" s="28" t="s">
        <v>3</v>
      </c>
      <c r="D22" s="29" t="s">
        <v>36</v>
      </c>
      <c r="E22" s="135">
        <v>0</v>
      </c>
      <c r="F22" s="101">
        <v>0</v>
      </c>
      <c r="G22" s="136">
        <v>0</v>
      </c>
      <c r="H22" s="21"/>
      <c r="I22" s="475"/>
      <c r="J22" s="28" t="s">
        <v>3</v>
      </c>
      <c r="K22" s="29" t="s">
        <v>36</v>
      </c>
      <c r="L22" s="229">
        <v>2036207</v>
      </c>
      <c r="M22" s="227">
        <v>1461887</v>
      </c>
      <c r="N22" s="183">
        <v>1154500</v>
      </c>
      <c r="O22" s="222"/>
    </row>
    <row r="23" spans="1:15" s="1" customFormat="1" ht="18" customHeight="1" x14ac:dyDescent="0.2">
      <c r="A23" s="26"/>
      <c r="B23" s="471"/>
      <c r="C23" s="28" t="s">
        <v>5</v>
      </c>
      <c r="D23" s="29" t="s">
        <v>35</v>
      </c>
      <c r="E23" s="135">
        <v>0</v>
      </c>
      <c r="F23" s="101">
        <v>0</v>
      </c>
      <c r="G23" s="136">
        <v>0</v>
      </c>
      <c r="H23" s="21"/>
      <c r="I23" s="476"/>
      <c r="J23" s="28" t="s">
        <v>5</v>
      </c>
      <c r="K23" s="29" t="s">
        <v>35</v>
      </c>
      <c r="L23" s="229">
        <v>0</v>
      </c>
      <c r="M23" s="182">
        <v>0</v>
      </c>
      <c r="N23" s="183">
        <v>0</v>
      </c>
      <c r="O23" s="222"/>
    </row>
    <row r="24" spans="1:15" s="1" customFormat="1" ht="18" customHeight="1" x14ac:dyDescent="0.2">
      <c r="A24" s="26"/>
      <c r="B24" s="469" t="s">
        <v>97</v>
      </c>
      <c r="C24" s="512" t="s">
        <v>76</v>
      </c>
      <c r="D24" s="513"/>
      <c r="E24" s="131">
        <f>E25+E26+E27</f>
        <v>79393435</v>
      </c>
      <c r="F24" s="132">
        <f>F25+F26+F27</f>
        <v>97187814</v>
      </c>
      <c r="G24" s="134">
        <f>G25+G26+G27</f>
        <v>98501033</v>
      </c>
      <c r="H24" s="21"/>
      <c r="I24" s="474" t="s">
        <v>98</v>
      </c>
      <c r="J24" s="477" t="s">
        <v>9</v>
      </c>
      <c r="K24" s="477"/>
      <c r="L24" s="230">
        <f>L25+L26+L27</f>
        <v>0</v>
      </c>
      <c r="M24" s="180">
        <f>M25+M26+M27</f>
        <v>0</v>
      </c>
      <c r="N24" s="181">
        <f>N25+N26+N27</f>
        <v>0</v>
      </c>
      <c r="O24" s="222"/>
    </row>
    <row r="25" spans="1:15" s="1" customFormat="1" ht="18" customHeight="1" x14ac:dyDescent="0.2">
      <c r="A25" s="26"/>
      <c r="B25" s="470"/>
      <c r="C25" s="28" t="s">
        <v>2</v>
      </c>
      <c r="D25" s="29" t="s">
        <v>11</v>
      </c>
      <c r="E25" s="135">
        <v>79393435</v>
      </c>
      <c r="F25" s="101">
        <v>97187814</v>
      </c>
      <c r="G25" s="136">
        <v>98501033</v>
      </c>
      <c r="H25" s="21"/>
      <c r="I25" s="475"/>
      <c r="J25" s="28" t="s">
        <v>2</v>
      </c>
      <c r="K25" s="29" t="s">
        <v>11</v>
      </c>
      <c r="L25" s="229">
        <v>0</v>
      </c>
      <c r="M25" s="182">
        <v>0</v>
      </c>
      <c r="N25" s="183">
        <v>0</v>
      </c>
      <c r="O25" s="222"/>
    </row>
    <row r="26" spans="1:15" s="1" customFormat="1" ht="18" customHeight="1" x14ac:dyDescent="0.2">
      <c r="A26" s="26"/>
      <c r="B26" s="470"/>
      <c r="C26" s="28" t="s">
        <v>3</v>
      </c>
      <c r="D26" s="29" t="s">
        <v>36</v>
      </c>
      <c r="E26" s="135">
        <v>0</v>
      </c>
      <c r="F26" s="101">
        <v>0</v>
      </c>
      <c r="G26" s="136">
        <v>0</v>
      </c>
      <c r="H26" s="21"/>
      <c r="I26" s="475"/>
      <c r="J26" s="28" t="s">
        <v>3</v>
      </c>
      <c r="K26" s="29" t="s">
        <v>36</v>
      </c>
      <c r="L26" s="229">
        <v>0</v>
      </c>
      <c r="M26" s="182">
        <v>0</v>
      </c>
      <c r="N26" s="183">
        <v>0</v>
      </c>
      <c r="O26" s="222"/>
    </row>
    <row r="27" spans="1:15" s="1" customFormat="1" ht="18" customHeight="1" x14ac:dyDescent="0.2">
      <c r="A27" s="27"/>
      <c r="B27" s="471"/>
      <c r="C27" s="28" t="s">
        <v>5</v>
      </c>
      <c r="D27" s="29" t="s">
        <v>35</v>
      </c>
      <c r="E27" s="135">
        <v>0</v>
      </c>
      <c r="F27" s="101">
        <v>0</v>
      </c>
      <c r="G27" s="136">
        <v>0</v>
      </c>
      <c r="H27" s="21"/>
      <c r="I27" s="476"/>
      <c r="J27" s="28" t="s">
        <v>5</v>
      </c>
      <c r="K27" s="29" t="s">
        <v>35</v>
      </c>
      <c r="L27" s="229">
        <v>0</v>
      </c>
      <c r="M27" s="182">
        <v>0</v>
      </c>
      <c r="N27" s="183">
        <v>0</v>
      </c>
      <c r="O27" s="222"/>
    </row>
    <row r="28" spans="1:15" s="1" customFormat="1" ht="18" customHeight="1" x14ac:dyDescent="0.2">
      <c r="A28" s="503"/>
      <c r="B28" s="504"/>
      <c r="C28" s="504"/>
      <c r="D28" s="504"/>
      <c r="E28" s="504"/>
      <c r="F28" s="504"/>
      <c r="G28" s="505"/>
      <c r="H28" s="21"/>
      <c r="I28" s="474" t="s">
        <v>99</v>
      </c>
      <c r="J28" s="479" t="s">
        <v>37</v>
      </c>
      <c r="K28" s="479"/>
      <c r="L28" s="230">
        <f>L29+L32+L33</f>
        <v>37988892</v>
      </c>
      <c r="M28" s="180">
        <f>M29+M32+M33</f>
        <v>91618308</v>
      </c>
      <c r="N28" s="181">
        <f>N29+N32+N33</f>
        <v>116979936</v>
      </c>
      <c r="O28" s="222"/>
    </row>
    <row r="29" spans="1:15" s="1" customFormat="1" ht="18" customHeight="1" x14ac:dyDescent="0.2">
      <c r="A29" s="506"/>
      <c r="B29" s="507"/>
      <c r="C29" s="507"/>
      <c r="D29" s="507"/>
      <c r="E29" s="507"/>
      <c r="F29" s="507"/>
      <c r="G29" s="508"/>
      <c r="H29" s="21"/>
      <c r="I29" s="475"/>
      <c r="J29" s="28" t="s">
        <v>2</v>
      </c>
      <c r="K29" s="29" t="s">
        <v>11</v>
      </c>
      <c r="L29" s="229">
        <v>34000892</v>
      </c>
      <c r="M29" s="182">
        <v>86084480</v>
      </c>
      <c r="N29" s="183">
        <v>112979936</v>
      </c>
      <c r="O29" s="222"/>
    </row>
    <row r="30" spans="1:15" s="1" customFormat="1" ht="18" customHeight="1" x14ac:dyDescent="0.2">
      <c r="A30" s="506"/>
      <c r="B30" s="507"/>
      <c r="C30" s="507"/>
      <c r="D30" s="507"/>
      <c r="E30" s="507"/>
      <c r="F30" s="507"/>
      <c r="G30" s="508"/>
      <c r="H30" s="21"/>
      <c r="I30" s="475"/>
      <c r="J30" s="28" t="s">
        <v>147</v>
      </c>
      <c r="K30" s="90" t="s">
        <v>178</v>
      </c>
      <c r="L30" s="231">
        <v>0</v>
      </c>
      <c r="M30" s="186">
        <v>0</v>
      </c>
      <c r="N30" s="187">
        <v>2000000</v>
      </c>
      <c r="O30" s="222"/>
    </row>
    <row r="31" spans="1:15" s="1" customFormat="1" ht="18" customHeight="1" x14ac:dyDescent="0.2">
      <c r="A31" s="506"/>
      <c r="B31" s="507"/>
      <c r="C31" s="507"/>
      <c r="D31" s="507"/>
      <c r="E31" s="507"/>
      <c r="F31" s="507"/>
      <c r="G31" s="508"/>
      <c r="H31" s="21"/>
      <c r="I31" s="475"/>
      <c r="J31" s="28" t="s">
        <v>148</v>
      </c>
      <c r="K31" s="90" t="s">
        <v>150</v>
      </c>
      <c r="L31" s="231">
        <v>0</v>
      </c>
      <c r="M31" s="186">
        <v>0</v>
      </c>
      <c r="N31" s="187">
        <v>30000000</v>
      </c>
      <c r="O31" s="222"/>
    </row>
    <row r="32" spans="1:15" s="1" customFormat="1" ht="18" customHeight="1" x14ac:dyDescent="0.2">
      <c r="A32" s="506"/>
      <c r="B32" s="507"/>
      <c r="C32" s="507"/>
      <c r="D32" s="507"/>
      <c r="E32" s="507"/>
      <c r="F32" s="507"/>
      <c r="G32" s="508"/>
      <c r="H32" s="21"/>
      <c r="I32" s="475"/>
      <c r="J32" s="28" t="s">
        <v>3</v>
      </c>
      <c r="K32" s="29" t="s">
        <v>36</v>
      </c>
      <c r="L32" s="229">
        <v>3988000</v>
      </c>
      <c r="M32" s="227">
        <v>5533828</v>
      </c>
      <c r="N32" s="183">
        <v>4000000</v>
      </c>
      <c r="O32" s="222"/>
    </row>
    <row r="33" spans="1:15" s="1" customFormat="1" ht="18" customHeight="1" x14ac:dyDescent="0.2">
      <c r="A33" s="509"/>
      <c r="B33" s="510"/>
      <c r="C33" s="510"/>
      <c r="D33" s="510"/>
      <c r="E33" s="510"/>
      <c r="F33" s="510"/>
      <c r="G33" s="511"/>
      <c r="H33" s="20"/>
      <c r="I33" s="476"/>
      <c r="J33" s="28" t="s">
        <v>5</v>
      </c>
      <c r="K33" s="29" t="s">
        <v>35</v>
      </c>
      <c r="L33" s="184">
        <v>0</v>
      </c>
      <c r="M33" s="182">
        <v>0</v>
      </c>
      <c r="N33" s="183">
        <v>0</v>
      </c>
      <c r="O33" s="222"/>
    </row>
    <row r="34" spans="1:15" s="1" customFormat="1" ht="18" customHeight="1" x14ac:dyDescent="0.2">
      <c r="A34" s="45" t="s">
        <v>1</v>
      </c>
      <c r="B34" s="498" t="s">
        <v>51</v>
      </c>
      <c r="C34" s="499"/>
      <c r="D34" s="500"/>
      <c r="E34" s="137">
        <f>E35+E36+E37</f>
        <v>471922621</v>
      </c>
      <c r="F34" s="138">
        <f>F35+F36+F37</f>
        <v>1066682875</v>
      </c>
      <c r="G34" s="139">
        <f>G35+G36+G37</f>
        <v>955119380</v>
      </c>
      <c r="H34" s="46" t="s">
        <v>1</v>
      </c>
      <c r="I34" s="501" t="s">
        <v>41</v>
      </c>
      <c r="J34" s="502"/>
      <c r="K34" s="502"/>
      <c r="L34" s="188">
        <f>+L35+L36+L37</f>
        <v>333057520</v>
      </c>
      <c r="M34" s="189">
        <f>+M35+M36+M37</f>
        <v>675762877</v>
      </c>
      <c r="N34" s="190">
        <f>+N35+N36+N37</f>
        <v>948561199</v>
      </c>
      <c r="O34" s="222"/>
    </row>
    <row r="35" spans="1:15" s="1" customFormat="1" ht="18" customHeight="1" x14ac:dyDescent="0.2">
      <c r="A35" s="47"/>
      <c r="B35" s="493" t="s">
        <v>100</v>
      </c>
      <c r="C35" s="48" t="s">
        <v>2</v>
      </c>
      <c r="D35" s="49" t="s">
        <v>11</v>
      </c>
      <c r="E35" s="140">
        <f t="shared" ref="E35:G37" si="0">E13+E17+E21+E25</f>
        <v>471922621</v>
      </c>
      <c r="F35" s="141">
        <f t="shared" si="0"/>
        <v>1066682875</v>
      </c>
      <c r="G35" s="142">
        <f t="shared" si="0"/>
        <v>955119380</v>
      </c>
      <c r="H35" s="495"/>
      <c r="I35" s="496" t="s">
        <v>101</v>
      </c>
      <c r="J35" s="48" t="s">
        <v>2</v>
      </c>
      <c r="K35" s="49" t="s">
        <v>11</v>
      </c>
      <c r="L35" s="191">
        <f>L13+L17+L21+L25+L29</f>
        <v>323020992</v>
      </c>
      <c r="M35" s="192">
        <f>M13+M17+M21+M25+M29</f>
        <v>667834833</v>
      </c>
      <c r="N35" s="193">
        <f>N13+N17+N21+N25+N29</f>
        <v>943293699</v>
      </c>
      <c r="O35" s="222"/>
    </row>
    <row r="36" spans="1:15" s="1" customFormat="1" ht="18" customHeight="1" x14ac:dyDescent="0.2">
      <c r="A36" s="47"/>
      <c r="B36" s="494"/>
      <c r="C36" s="48" t="s">
        <v>3</v>
      </c>
      <c r="D36" s="49" t="s">
        <v>36</v>
      </c>
      <c r="E36" s="140">
        <f t="shared" si="0"/>
        <v>0</v>
      </c>
      <c r="F36" s="141">
        <f t="shared" si="0"/>
        <v>0</v>
      </c>
      <c r="G36" s="142">
        <f t="shared" si="0"/>
        <v>0</v>
      </c>
      <c r="H36" s="495"/>
      <c r="I36" s="496"/>
      <c r="J36" s="48" t="s">
        <v>3</v>
      </c>
      <c r="K36" s="49" t="s">
        <v>36</v>
      </c>
      <c r="L36" s="191">
        <f t="shared" ref="L36:N37" si="1">L14+L18+L22+L26+L32</f>
        <v>10036528</v>
      </c>
      <c r="M36" s="192">
        <f t="shared" si="1"/>
        <v>7928044</v>
      </c>
      <c r="N36" s="193">
        <f t="shared" si="1"/>
        <v>5267500</v>
      </c>
      <c r="O36" s="222"/>
    </row>
    <row r="37" spans="1:15" s="1" customFormat="1" ht="18" customHeight="1" x14ac:dyDescent="0.2">
      <c r="A37" s="81"/>
      <c r="B37" s="547"/>
      <c r="C37" s="48" t="s">
        <v>5</v>
      </c>
      <c r="D37" s="49" t="s">
        <v>35</v>
      </c>
      <c r="E37" s="140">
        <f t="shared" si="0"/>
        <v>0</v>
      </c>
      <c r="F37" s="141">
        <f t="shared" si="0"/>
        <v>0</v>
      </c>
      <c r="G37" s="142">
        <f t="shared" si="0"/>
        <v>0</v>
      </c>
      <c r="H37" s="534"/>
      <c r="I37" s="496"/>
      <c r="J37" s="48" t="s">
        <v>5</v>
      </c>
      <c r="K37" s="49" t="s">
        <v>35</v>
      </c>
      <c r="L37" s="191">
        <f t="shared" si="1"/>
        <v>0</v>
      </c>
      <c r="M37" s="192">
        <f t="shared" si="1"/>
        <v>0</v>
      </c>
      <c r="N37" s="193">
        <f t="shared" si="1"/>
        <v>0</v>
      </c>
      <c r="O37" s="222"/>
    </row>
    <row r="38" spans="1:15" s="18" customFormat="1" ht="30" customHeight="1" thickBot="1" x14ac:dyDescent="0.25">
      <c r="A38" s="536" t="s">
        <v>143</v>
      </c>
      <c r="B38" s="537"/>
      <c r="C38" s="537"/>
      <c r="D38" s="538"/>
      <c r="E38" s="283"/>
      <c r="F38" s="283"/>
      <c r="G38" s="284"/>
      <c r="H38" s="536" t="s">
        <v>144</v>
      </c>
      <c r="I38" s="537"/>
      <c r="J38" s="537"/>
      <c r="K38" s="538"/>
      <c r="L38" s="287">
        <f>E34-L34</f>
        <v>138865101</v>
      </c>
      <c r="M38" s="288">
        <f>F34-M34</f>
        <v>390919998</v>
      </c>
      <c r="N38" s="289">
        <f>G34-N34</f>
        <v>6558181</v>
      </c>
      <c r="O38" s="225"/>
    </row>
    <row r="39" spans="1:15" s="1" customFormat="1" ht="18" customHeight="1" x14ac:dyDescent="0.2">
      <c r="A39" s="490" t="s">
        <v>75</v>
      </c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2"/>
      <c r="O39" s="222"/>
    </row>
    <row r="40" spans="1:15" s="1" customFormat="1" ht="18" customHeight="1" x14ac:dyDescent="0.2">
      <c r="A40" s="25" t="s">
        <v>4</v>
      </c>
      <c r="B40" s="457" t="s">
        <v>52</v>
      </c>
      <c r="C40" s="458"/>
      <c r="D40" s="459"/>
      <c r="E40" s="132">
        <f>E41+E45+E49</f>
        <v>53921000</v>
      </c>
      <c r="F40" s="132">
        <f>F41+F45+F49</f>
        <v>13274803</v>
      </c>
      <c r="G40" s="133">
        <f>G41+G45+G49</f>
        <v>2664000</v>
      </c>
      <c r="H40" s="22" t="s">
        <v>4</v>
      </c>
      <c r="I40" s="460" t="s">
        <v>45</v>
      </c>
      <c r="J40" s="461"/>
      <c r="K40" s="462"/>
      <c r="L40" s="194">
        <f>L41+L45+L49</f>
        <v>107900097</v>
      </c>
      <c r="M40" s="178">
        <f>M41+M45+M49</f>
        <v>228061020</v>
      </c>
      <c r="N40" s="179">
        <f>N41+N45+N49</f>
        <v>206900276</v>
      </c>
      <c r="O40" s="222"/>
    </row>
    <row r="41" spans="1:15" s="1" customFormat="1" ht="18" customHeight="1" x14ac:dyDescent="0.2">
      <c r="A41" s="26"/>
      <c r="B41" s="469" t="s">
        <v>102</v>
      </c>
      <c r="C41" s="472" t="s">
        <v>189</v>
      </c>
      <c r="D41" s="473"/>
      <c r="E41" s="132">
        <f>E42+E43+E44</f>
        <v>53210000</v>
      </c>
      <c r="F41" s="132">
        <f>F42+F43+F44</f>
        <v>10000000</v>
      </c>
      <c r="G41" s="134">
        <f>G42+G43+G44</f>
        <v>0</v>
      </c>
      <c r="H41" s="21"/>
      <c r="I41" s="474" t="s">
        <v>103</v>
      </c>
      <c r="J41" s="512" t="s">
        <v>38</v>
      </c>
      <c r="K41" s="513"/>
      <c r="L41" s="185">
        <f>L42+L43+L44</f>
        <v>105477970</v>
      </c>
      <c r="M41" s="180">
        <f>M42+M43+M44</f>
        <v>220612975</v>
      </c>
      <c r="N41" s="181">
        <f>N42+N43+N44</f>
        <v>206900276</v>
      </c>
      <c r="O41" s="222"/>
    </row>
    <row r="42" spans="1:15" s="1" customFormat="1" ht="18" customHeight="1" x14ac:dyDescent="0.2">
      <c r="A42" s="26"/>
      <c r="B42" s="470"/>
      <c r="C42" s="28" t="s">
        <v>2</v>
      </c>
      <c r="D42" s="29" t="s">
        <v>11</v>
      </c>
      <c r="E42" s="101">
        <v>53210000</v>
      </c>
      <c r="F42" s="101">
        <v>10000000</v>
      </c>
      <c r="G42" s="136">
        <v>0</v>
      </c>
      <c r="H42" s="21"/>
      <c r="I42" s="475"/>
      <c r="J42" s="28" t="s">
        <v>2</v>
      </c>
      <c r="K42" s="29" t="s">
        <v>11</v>
      </c>
      <c r="L42" s="184">
        <v>105477970</v>
      </c>
      <c r="M42" s="182">
        <v>220612975</v>
      </c>
      <c r="N42" s="183">
        <v>206900276</v>
      </c>
      <c r="O42" s="222"/>
    </row>
    <row r="43" spans="1:15" s="1" customFormat="1" ht="18" customHeight="1" x14ac:dyDescent="0.2">
      <c r="A43" s="26"/>
      <c r="B43" s="470"/>
      <c r="C43" s="28" t="s">
        <v>3</v>
      </c>
      <c r="D43" s="29" t="s">
        <v>36</v>
      </c>
      <c r="E43" s="101">
        <v>0</v>
      </c>
      <c r="F43" s="101">
        <v>0</v>
      </c>
      <c r="G43" s="136">
        <v>0</v>
      </c>
      <c r="H43" s="21"/>
      <c r="I43" s="475"/>
      <c r="J43" s="28" t="s">
        <v>3</v>
      </c>
      <c r="K43" s="29" t="s">
        <v>36</v>
      </c>
      <c r="L43" s="184">
        <v>0</v>
      </c>
      <c r="M43" s="182">
        <v>0</v>
      </c>
      <c r="N43" s="183">
        <v>0</v>
      </c>
      <c r="O43" s="222"/>
    </row>
    <row r="44" spans="1:15" s="1" customFormat="1" ht="18" customHeight="1" x14ac:dyDescent="0.2">
      <c r="A44" s="26"/>
      <c r="B44" s="471"/>
      <c r="C44" s="28" t="s">
        <v>5</v>
      </c>
      <c r="D44" s="29" t="s">
        <v>35</v>
      </c>
      <c r="E44" s="101">
        <v>0</v>
      </c>
      <c r="F44" s="101">
        <v>0</v>
      </c>
      <c r="G44" s="136">
        <v>0</v>
      </c>
      <c r="H44" s="21"/>
      <c r="I44" s="476"/>
      <c r="J44" s="28" t="s">
        <v>5</v>
      </c>
      <c r="K44" s="29" t="s">
        <v>35</v>
      </c>
      <c r="L44" s="184">
        <v>0</v>
      </c>
      <c r="M44" s="182">
        <v>0</v>
      </c>
      <c r="N44" s="183">
        <v>0</v>
      </c>
      <c r="O44" s="222"/>
    </row>
    <row r="45" spans="1:15" s="1" customFormat="1" ht="18" customHeight="1" x14ac:dyDescent="0.2">
      <c r="A45" s="26"/>
      <c r="B45" s="469" t="s">
        <v>104</v>
      </c>
      <c r="C45" s="472" t="s">
        <v>53</v>
      </c>
      <c r="D45" s="473"/>
      <c r="E45" s="132">
        <f>E46+E47+E48</f>
        <v>711000</v>
      </c>
      <c r="F45" s="132">
        <f>F46+F47+F48</f>
        <v>3274803</v>
      </c>
      <c r="G45" s="134">
        <f>G46+G47+G48</f>
        <v>0</v>
      </c>
      <c r="H45" s="21"/>
      <c r="I45" s="474" t="s">
        <v>105</v>
      </c>
      <c r="J45" s="472" t="s">
        <v>39</v>
      </c>
      <c r="K45" s="473"/>
      <c r="L45" s="185">
        <f>L46+L47+L48</f>
        <v>2422127</v>
      </c>
      <c r="M45" s="180">
        <f>M46+M47+M48</f>
        <v>7448045</v>
      </c>
      <c r="N45" s="181">
        <f>N46+N47+N48</f>
        <v>0</v>
      </c>
      <c r="O45" s="222"/>
    </row>
    <row r="46" spans="1:15" s="1" customFormat="1" ht="18" customHeight="1" x14ac:dyDescent="0.2">
      <c r="A46" s="26"/>
      <c r="B46" s="470"/>
      <c r="C46" s="28" t="s">
        <v>2</v>
      </c>
      <c r="D46" s="29" t="s">
        <v>11</v>
      </c>
      <c r="E46" s="101">
        <v>711000</v>
      </c>
      <c r="F46" s="101">
        <v>3274803</v>
      </c>
      <c r="G46" s="136">
        <v>0</v>
      </c>
      <c r="H46" s="21"/>
      <c r="I46" s="475"/>
      <c r="J46" s="28" t="s">
        <v>2</v>
      </c>
      <c r="K46" s="29" t="s">
        <v>11</v>
      </c>
      <c r="L46" s="184">
        <v>2422127</v>
      </c>
      <c r="M46" s="182">
        <v>7448045</v>
      </c>
      <c r="N46" s="183">
        <v>0</v>
      </c>
      <c r="O46" s="222"/>
    </row>
    <row r="47" spans="1:15" s="1" customFormat="1" ht="18" customHeight="1" x14ac:dyDescent="0.2">
      <c r="A47" s="26"/>
      <c r="B47" s="470"/>
      <c r="C47" s="28" t="s">
        <v>3</v>
      </c>
      <c r="D47" s="29" t="s">
        <v>36</v>
      </c>
      <c r="E47" s="101">
        <v>0</v>
      </c>
      <c r="F47" s="101">
        <v>0</v>
      </c>
      <c r="G47" s="136">
        <v>0</v>
      </c>
      <c r="H47" s="21"/>
      <c r="I47" s="475"/>
      <c r="J47" s="28" t="s">
        <v>3</v>
      </c>
      <c r="K47" s="29" t="s">
        <v>36</v>
      </c>
      <c r="L47" s="184">
        <v>0</v>
      </c>
      <c r="M47" s="182">
        <v>0</v>
      </c>
      <c r="N47" s="183">
        <v>0</v>
      </c>
      <c r="O47" s="222"/>
    </row>
    <row r="48" spans="1:15" s="1" customFormat="1" ht="18" customHeight="1" x14ac:dyDescent="0.2">
      <c r="A48" s="26"/>
      <c r="B48" s="471"/>
      <c r="C48" s="28" t="s">
        <v>5</v>
      </c>
      <c r="D48" s="29" t="s">
        <v>35</v>
      </c>
      <c r="E48" s="101">
        <v>0</v>
      </c>
      <c r="F48" s="101">
        <v>0</v>
      </c>
      <c r="G48" s="136">
        <v>0</v>
      </c>
      <c r="H48" s="21"/>
      <c r="I48" s="476"/>
      <c r="J48" s="28" t="s">
        <v>5</v>
      </c>
      <c r="K48" s="29" t="s">
        <v>35</v>
      </c>
      <c r="L48" s="184">
        <v>0</v>
      </c>
      <c r="M48" s="182">
        <v>0</v>
      </c>
      <c r="N48" s="183">
        <v>0</v>
      </c>
      <c r="O48" s="222"/>
    </row>
    <row r="49" spans="1:15" s="1" customFormat="1" ht="18" customHeight="1" x14ac:dyDescent="0.2">
      <c r="A49" s="26"/>
      <c r="B49" s="469" t="s">
        <v>106</v>
      </c>
      <c r="C49" s="512" t="s">
        <v>78</v>
      </c>
      <c r="D49" s="513"/>
      <c r="E49" s="132">
        <f>E50+E51+E52</f>
        <v>0</v>
      </c>
      <c r="F49" s="132">
        <f>F50+F51+F52</f>
        <v>0</v>
      </c>
      <c r="G49" s="134">
        <f>G50+G51+G52</f>
        <v>2664000</v>
      </c>
      <c r="H49" s="21"/>
      <c r="I49" s="474" t="s">
        <v>107</v>
      </c>
      <c r="J49" s="479" t="s">
        <v>108</v>
      </c>
      <c r="K49" s="479"/>
      <c r="L49" s="185">
        <f>L50+L51+L52</f>
        <v>0</v>
      </c>
      <c r="M49" s="180">
        <f>M50+M51+M52</f>
        <v>0</v>
      </c>
      <c r="N49" s="181">
        <f>N50+N51+N52</f>
        <v>0</v>
      </c>
      <c r="O49" s="222"/>
    </row>
    <row r="50" spans="1:15" s="1" customFormat="1" ht="18" customHeight="1" x14ac:dyDescent="0.2">
      <c r="A50" s="26"/>
      <c r="B50" s="470"/>
      <c r="C50" s="28" t="s">
        <v>2</v>
      </c>
      <c r="D50" s="29" t="s">
        <v>11</v>
      </c>
      <c r="E50" s="101">
        <v>0</v>
      </c>
      <c r="F50" s="101">
        <v>0</v>
      </c>
      <c r="G50" s="136">
        <v>2664000</v>
      </c>
      <c r="H50" s="21"/>
      <c r="I50" s="475"/>
      <c r="J50" s="28" t="s">
        <v>2</v>
      </c>
      <c r="K50" s="29" t="s">
        <v>11</v>
      </c>
      <c r="L50" s="184">
        <v>0</v>
      </c>
      <c r="M50" s="182">
        <v>0</v>
      </c>
      <c r="N50" s="183">
        <v>0</v>
      </c>
      <c r="O50" s="222"/>
    </row>
    <row r="51" spans="1:15" s="1" customFormat="1" ht="18" customHeight="1" x14ac:dyDescent="0.2">
      <c r="A51" s="26"/>
      <c r="B51" s="470"/>
      <c r="C51" s="28" t="s">
        <v>3</v>
      </c>
      <c r="D51" s="29" t="s">
        <v>36</v>
      </c>
      <c r="E51" s="101">
        <v>0</v>
      </c>
      <c r="F51" s="101">
        <v>0</v>
      </c>
      <c r="G51" s="136">
        <v>0</v>
      </c>
      <c r="H51" s="21"/>
      <c r="I51" s="475"/>
      <c r="J51" s="28" t="s">
        <v>3</v>
      </c>
      <c r="K51" s="29" t="s">
        <v>36</v>
      </c>
      <c r="L51" s="184">
        <v>0</v>
      </c>
      <c r="M51" s="182">
        <v>0</v>
      </c>
      <c r="N51" s="183">
        <v>0</v>
      </c>
      <c r="O51" s="222"/>
    </row>
    <row r="52" spans="1:15" s="1" customFormat="1" ht="18" customHeight="1" x14ac:dyDescent="0.2">
      <c r="A52" s="27"/>
      <c r="B52" s="471"/>
      <c r="C52" s="28" t="s">
        <v>5</v>
      </c>
      <c r="D52" s="29" t="s">
        <v>35</v>
      </c>
      <c r="E52" s="101">
        <v>0</v>
      </c>
      <c r="F52" s="101">
        <v>0</v>
      </c>
      <c r="G52" s="136">
        <v>0</v>
      </c>
      <c r="H52" s="20"/>
      <c r="I52" s="476"/>
      <c r="J52" s="28" t="s">
        <v>5</v>
      </c>
      <c r="K52" s="29" t="s">
        <v>35</v>
      </c>
      <c r="L52" s="184">
        <v>0</v>
      </c>
      <c r="M52" s="182">
        <v>0</v>
      </c>
      <c r="N52" s="183">
        <v>0</v>
      </c>
      <c r="O52" s="222"/>
    </row>
    <row r="53" spans="1:15" s="1" customFormat="1" ht="18" customHeight="1" x14ac:dyDescent="0.2">
      <c r="A53" s="45" t="s">
        <v>4</v>
      </c>
      <c r="B53" s="520" t="s">
        <v>54</v>
      </c>
      <c r="C53" s="521"/>
      <c r="D53" s="501"/>
      <c r="E53" s="143">
        <f>E54+E55+E56</f>
        <v>53921000</v>
      </c>
      <c r="F53" s="143">
        <f>F54+F55+F56</f>
        <v>13274803</v>
      </c>
      <c r="G53" s="144">
        <f>G54+G55+G56</f>
        <v>2664000</v>
      </c>
      <c r="H53" s="46" t="s">
        <v>4</v>
      </c>
      <c r="I53" s="520" t="s">
        <v>42</v>
      </c>
      <c r="J53" s="521"/>
      <c r="K53" s="501"/>
      <c r="L53" s="188">
        <f>L54+L55+L56</f>
        <v>107900097</v>
      </c>
      <c r="M53" s="189">
        <f>M54+M55+M56</f>
        <v>228061020</v>
      </c>
      <c r="N53" s="190">
        <f>N54+N55+N56</f>
        <v>206900276</v>
      </c>
      <c r="O53" s="222"/>
    </row>
    <row r="54" spans="1:15" s="1" customFormat="1" ht="18" customHeight="1" x14ac:dyDescent="0.2">
      <c r="A54" s="47"/>
      <c r="B54" s="522" t="s">
        <v>109</v>
      </c>
      <c r="C54" s="48" t="s">
        <v>2</v>
      </c>
      <c r="D54" s="49" t="s">
        <v>11</v>
      </c>
      <c r="E54" s="145">
        <f t="shared" ref="E54:G56" si="2">E42+E46+E50</f>
        <v>53921000</v>
      </c>
      <c r="F54" s="145">
        <f t="shared" si="2"/>
        <v>13274803</v>
      </c>
      <c r="G54" s="146">
        <f t="shared" si="2"/>
        <v>2664000</v>
      </c>
      <c r="H54" s="50"/>
      <c r="I54" s="524" t="s">
        <v>110</v>
      </c>
      <c r="J54" s="48" t="s">
        <v>2</v>
      </c>
      <c r="K54" s="49" t="s">
        <v>11</v>
      </c>
      <c r="L54" s="191">
        <f t="shared" ref="L54:N56" si="3">L42+L46+L50</f>
        <v>107900097</v>
      </c>
      <c r="M54" s="192">
        <f t="shared" si="3"/>
        <v>228061020</v>
      </c>
      <c r="N54" s="193">
        <f t="shared" si="3"/>
        <v>206900276</v>
      </c>
      <c r="O54" s="222"/>
    </row>
    <row r="55" spans="1:15" s="1" customFormat="1" ht="18" customHeight="1" x14ac:dyDescent="0.2">
      <c r="A55" s="47"/>
      <c r="B55" s="523"/>
      <c r="C55" s="48" t="s">
        <v>3</v>
      </c>
      <c r="D55" s="49" t="s">
        <v>36</v>
      </c>
      <c r="E55" s="145">
        <f t="shared" si="2"/>
        <v>0</v>
      </c>
      <c r="F55" s="145">
        <f t="shared" si="2"/>
        <v>0</v>
      </c>
      <c r="G55" s="146">
        <f t="shared" si="2"/>
        <v>0</v>
      </c>
      <c r="H55" s="50"/>
      <c r="I55" s="524"/>
      <c r="J55" s="48" t="s">
        <v>3</v>
      </c>
      <c r="K55" s="49" t="s">
        <v>36</v>
      </c>
      <c r="L55" s="191">
        <f t="shared" si="3"/>
        <v>0</v>
      </c>
      <c r="M55" s="192">
        <f t="shared" si="3"/>
        <v>0</v>
      </c>
      <c r="N55" s="193">
        <f t="shared" si="3"/>
        <v>0</v>
      </c>
      <c r="O55" s="222"/>
    </row>
    <row r="56" spans="1:15" s="1" customFormat="1" ht="18" customHeight="1" x14ac:dyDescent="0.2">
      <c r="A56" s="81"/>
      <c r="B56" s="548"/>
      <c r="C56" s="48" t="s">
        <v>5</v>
      </c>
      <c r="D56" s="49" t="s">
        <v>35</v>
      </c>
      <c r="E56" s="145">
        <f t="shared" si="2"/>
        <v>0</v>
      </c>
      <c r="F56" s="145">
        <f t="shared" si="2"/>
        <v>0</v>
      </c>
      <c r="G56" s="146">
        <f t="shared" si="2"/>
        <v>0</v>
      </c>
      <c r="H56" s="88"/>
      <c r="I56" s="524"/>
      <c r="J56" s="48" t="s">
        <v>5</v>
      </c>
      <c r="K56" s="49" t="s">
        <v>35</v>
      </c>
      <c r="L56" s="191">
        <f t="shared" si="3"/>
        <v>0</v>
      </c>
      <c r="M56" s="192">
        <f t="shared" si="3"/>
        <v>0</v>
      </c>
      <c r="N56" s="193">
        <f t="shared" si="3"/>
        <v>0</v>
      </c>
      <c r="O56" s="222"/>
    </row>
    <row r="57" spans="1:15" s="18" customFormat="1" ht="30" customHeight="1" thickBot="1" x14ac:dyDescent="0.25">
      <c r="A57" s="536" t="s">
        <v>145</v>
      </c>
      <c r="B57" s="537"/>
      <c r="C57" s="537"/>
      <c r="D57" s="538"/>
      <c r="E57" s="283">
        <f>L53-E53</f>
        <v>53979097</v>
      </c>
      <c r="F57" s="283">
        <f>M53-F53</f>
        <v>214786217</v>
      </c>
      <c r="G57" s="284">
        <f>N53-G53</f>
        <v>204236276</v>
      </c>
      <c r="H57" s="536" t="s">
        <v>146</v>
      </c>
      <c r="I57" s="537"/>
      <c r="J57" s="537"/>
      <c r="K57" s="538"/>
      <c r="L57" s="287"/>
      <c r="M57" s="288"/>
      <c r="N57" s="289"/>
      <c r="O57" s="225"/>
    </row>
    <row r="58" spans="1:15" s="1" customFormat="1" ht="18" customHeight="1" x14ac:dyDescent="0.2">
      <c r="A58" s="53" t="s">
        <v>111</v>
      </c>
      <c r="B58" s="526" t="s">
        <v>112</v>
      </c>
      <c r="C58" s="527"/>
      <c r="D58" s="528"/>
      <c r="E58" s="147">
        <f>E59+E60+E61</f>
        <v>525843621</v>
      </c>
      <c r="F58" s="147">
        <f>F59+F60+F61</f>
        <v>1079957678</v>
      </c>
      <c r="G58" s="148">
        <f>G59+G60+G61</f>
        <v>957783380</v>
      </c>
      <c r="H58" s="53" t="s">
        <v>111</v>
      </c>
      <c r="I58" s="529" t="s">
        <v>113</v>
      </c>
      <c r="J58" s="530"/>
      <c r="K58" s="530"/>
      <c r="L58" s="195">
        <f>L59+L60</f>
        <v>440957617</v>
      </c>
      <c r="M58" s="196">
        <f>M59+M60</f>
        <v>903823897</v>
      </c>
      <c r="N58" s="197">
        <f>N59+N60</f>
        <v>1155461475</v>
      </c>
      <c r="O58" s="222"/>
    </row>
    <row r="59" spans="1:15" s="1" customFormat="1" ht="18" customHeight="1" x14ac:dyDescent="0.2">
      <c r="A59" s="47"/>
      <c r="B59" s="531" t="s">
        <v>114</v>
      </c>
      <c r="C59" s="48" t="s">
        <v>2</v>
      </c>
      <c r="D59" s="49" t="s">
        <v>11</v>
      </c>
      <c r="E59" s="145">
        <f t="shared" ref="E59:G61" si="4">E35+E54</f>
        <v>525843621</v>
      </c>
      <c r="F59" s="145">
        <f t="shared" si="4"/>
        <v>1079957678</v>
      </c>
      <c r="G59" s="149">
        <f t="shared" si="4"/>
        <v>957783380</v>
      </c>
      <c r="H59" s="495"/>
      <c r="I59" s="535" t="s">
        <v>115</v>
      </c>
      <c r="J59" s="48" t="s">
        <v>2</v>
      </c>
      <c r="K59" s="49" t="s">
        <v>11</v>
      </c>
      <c r="L59" s="198">
        <f t="shared" ref="L59:N61" si="5">L35+L54</f>
        <v>430921089</v>
      </c>
      <c r="M59" s="192">
        <f t="shared" si="5"/>
        <v>895895853</v>
      </c>
      <c r="N59" s="199">
        <f t="shared" si="5"/>
        <v>1150193975</v>
      </c>
      <c r="O59" s="222"/>
    </row>
    <row r="60" spans="1:15" s="1" customFormat="1" ht="18" customHeight="1" x14ac:dyDescent="0.2">
      <c r="A60" s="47"/>
      <c r="B60" s="532"/>
      <c r="C60" s="48" t="s">
        <v>3</v>
      </c>
      <c r="D60" s="49" t="s">
        <v>36</v>
      </c>
      <c r="E60" s="145">
        <f t="shared" si="4"/>
        <v>0</v>
      </c>
      <c r="F60" s="145">
        <f t="shared" si="4"/>
        <v>0</v>
      </c>
      <c r="G60" s="149">
        <f t="shared" si="4"/>
        <v>0</v>
      </c>
      <c r="H60" s="495"/>
      <c r="I60" s="535"/>
      <c r="J60" s="48" t="s">
        <v>3</v>
      </c>
      <c r="K60" s="49" t="s">
        <v>36</v>
      </c>
      <c r="L60" s="198">
        <f t="shared" si="5"/>
        <v>10036528</v>
      </c>
      <c r="M60" s="192">
        <f t="shared" si="5"/>
        <v>7928044</v>
      </c>
      <c r="N60" s="199">
        <f t="shared" si="5"/>
        <v>5267500</v>
      </c>
      <c r="O60" s="222"/>
    </row>
    <row r="61" spans="1:15" s="1" customFormat="1" ht="18" customHeight="1" x14ac:dyDescent="0.2">
      <c r="A61" s="81"/>
      <c r="B61" s="533"/>
      <c r="C61" s="48" t="s">
        <v>5</v>
      </c>
      <c r="D61" s="49" t="s">
        <v>35</v>
      </c>
      <c r="E61" s="145">
        <f t="shared" si="4"/>
        <v>0</v>
      </c>
      <c r="F61" s="145">
        <f t="shared" si="4"/>
        <v>0</v>
      </c>
      <c r="G61" s="150">
        <f t="shared" si="4"/>
        <v>0</v>
      </c>
      <c r="H61" s="534"/>
      <c r="I61" s="535"/>
      <c r="J61" s="48" t="s">
        <v>5</v>
      </c>
      <c r="K61" s="49" t="s">
        <v>35</v>
      </c>
      <c r="L61" s="191">
        <f t="shared" si="5"/>
        <v>0</v>
      </c>
      <c r="M61" s="192">
        <f t="shared" si="5"/>
        <v>0</v>
      </c>
      <c r="N61" s="193">
        <f t="shared" si="5"/>
        <v>0</v>
      </c>
      <c r="O61" s="222"/>
    </row>
    <row r="62" spans="1:15" s="18" customFormat="1" ht="30" customHeight="1" thickBot="1" x14ac:dyDescent="0.25">
      <c r="A62" s="536" t="s">
        <v>116</v>
      </c>
      <c r="B62" s="537"/>
      <c r="C62" s="537"/>
      <c r="D62" s="538"/>
      <c r="E62" s="283"/>
      <c r="F62" s="283"/>
      <c r="G62" s="284">
        <f>N58-G58</f>
        <v>197678095</v>
      </c>
      <c r="H62" s="536" t="s">
        <v>117</v>
      </c>
      <c r="I62" s="537"/>
      <c r="J62" s="537"/>
      <c r="K62" s="538"/>
      <c r="L62" s="287">
        <f>E58-L58</f>
        <v>84886004</v>
      </c>
      <c r="M62" s="288">
        <f>F58-M58</f>
        <v>176133781</v>
      </c>
      <c r="N62" s="289"/>
      <c r="O62" s="225"/>
    </row>
    <row r="63" spans="1:15" s="1" customFormat="1" ht="18" customHeight="1" x14ac:dyDescent="0.2">
      <c r="A63" s="30" t="s">
        <v>118</v>
      </c>
      <c r="B63" s="517" t="s">
        <v>119</v>
      </c>
      <c r="C63" s="518"/>
      <c r="D63" s="519"/>
      <c r="E63" s="151">
        <f>E64+E65</f>
        <v>1067824029</v>
      </c>
      <c r="F63" s="151">
        <f>F64+F65</f>
        <v>894884225</v>
      </c>
      <c r="G63" s="152">
        <f>G64+G65</f>
        <v>598695602</v>
      </c>
      <c r="H63" s="30" t="s">
        <v>118</v>
      </c>
      <c r="I63" s="517" t="s">
        <v>120</v>
      </c>
      <c r="J63" s="518"/>
      <c r="K63" s="519"/>
      <c r="L63" s="200">
        <f>L64+L65</f>
        <v>270269808</v>
      </c>
      <c r="M63" s="201">
        <f>M64+M65</f>
        <v>318279385</v>
      </c>
      <c r="N63" s="202">
        <f>N64+N65</f>
        <v>401017507</v>
      </c>
      <c r="O63" s="222"/>
    </row>
    <row r="64" spans="1:15" s="1" customFormat="1" ht="18" customHeight="1" x14ac:dyDescent="0.2">
      <c r="A64" s="54"/>
      <c r="B64" s="539" t="s">
        <v>121</v>
      </c>
      <c r="C64" s="28" t="s">
        <v>2</v>
      </c>
      <c r="D64" s="29" t="s">
        <v>122</v>
      </c>
      <c r="E64" s="101">
        <v>1055380029</v>
      </c>
      <c r="F64" s="101">
        <v>882440225</v>
      </c>
      <c r="G64" s="153">
        <v>598695602</v>
      </c>
      <c r="H64" s="54"/>
      <c r="I64" s="539" t="s">
        <v>123</v>
      </c>
      <c r="J64" s="28" t="s">
        <v>2</v>
      </c>
      <c r="K64" s="29" t="s">
        <v>124</v>
      </c>
      <c r="L64" s="184">
        <v>257825808</v>
      </c>
      <c r="M64" s="182">
        <v>12444000</v>
      </c>
      <c r="N64" s="183">
        <v>388573507</v>
      </c>
      <c r="O64" s="222"/>
    </row>
    <row r="65" spans="1:15" s="1" customFormat="1" ht="18" customHeight="1" x14ac:dyDescent="0.2">
      <c r="A65" s="54"/>
      <c r="B65" s="540"/>
      <c r="C65" s="28" t="s">
        <v>3</v>
      </c>
      <c r="D65" s="29" t="s">
        <v>125</v>
      </c>
      <c r="E65" s="101">
        <v>12444000</v>
      </c>
      <c r="F65" s="101">
        <v>12444000</v>
      </c>
      <c r="G65" s="153">
        <v>0</v>
      </c>
      <c r="H65" s="54"/>
      <c r="I65" s="540"/>
      <c r="J65" s="28" t="s">
        <v>3</v>
      </c>
      <c r="K65" s="373" t="s">
        <v>126</v>
      </c>
      <c r="L65" s="184">
        <v>12444000</v>
      </c>
      <c r="M65" s="182">
        <v>305835385</v>
      </c>
      <c r="N65" s="183">
        <v>12444000</v>
      </c>
      <c r="O65" s="222"/>
    </row>
    <row r="66" spans="1:15" s="13" customFormat="1" ht="18" customHeight="1" x14ac:dyDescent="0.2">
      <c r="A66" s="319" t="s">
        <v>127</v>
      </c>
      <c r="B66" s="541" t="s">
        <v>56</v>
      </c>
      <c r="C66" s="542"/>
      <c r="D66" s="543"/>
      <c r="E66" s="321">
        <f>E67+E68+E69</f>
        <v>1593667650</v>
      </c>
      <c r="F66" s="321">
        <f>F67+F68+F69</f>
        <v>1974841903</v>
      </c>
      <c r="G66" s="322">
        <f>G67+G68+G69</f>
        <v>1556478982</v>
      </c>
      <c r="H66" s="323" t="s">
        <v>127</v>
      </c>
      <c r="I66" s="541" t="s">
        <v>57</v>
      </c>
      <c r="J66" s="542"/>
      <c r="K66" s="543"/>
      <c r="L66" s="339">
        <f>L67+L68+L69</f>
        <v>711227425</v>
      </c>
      <c r="M66" s="340">
        <f>M67+M68+M69</f>
        <v>1222103282</v>
      </c>
      <c r="N66" s="341">
        <f>N67+N68+N69</f>
        <v>1556478982</v>
      </c>
      <c r="O66" s="226"/>
    </row>
    <row r="67" spans="1:15" s="13" customFormat="1" ht="18" customHeight="1" x14ac:dyDescent="0.2">
      <c r="A67" s="325"/>
      <c r="B67" s="544" t="s">
        <v>128</v>
      </c>
      <c r="C67" s="326" t="s">
        <v>2</v>
      </c>
      <c r="D67" s="327" t="s">
        <v>11</v>
      </c>
      <c r="E67" s="329">
        <f>E59+E63</f>
        <v>1593667650</v>
      </c>
      <c r="F67" s="329">
        <f>F59+F63</f>
        <v>1974841903</v>
      </c>
      <c r="G67" s="330">
        <f>G59+G63</f>
        <v>1556478982</v>
      </c>
      <c r="H67" s="331"/>
      <c r="I67" s="544" t="s">
        <v>129</v>
      </c>
      <c r="J67" s="326" t="s">
        <v>2</v>
      </c>
      <c r="K67" s="327" t="s">
        <v>11</v>
      </c>
      <c r="L67" s="342">
        <f>L59+L63</f>
        <v>701190897</v>
      </c>
      <c r="M67" s="343">
        <f>M59+M63</f>
        <v>1214175238</v>
      </c>
      <c r="N67" s="344">
        <f>N59+N63</f>
        <v>1551211482</v>
      </c>
      <c r="O67" s="226"/>
    </row>
    <row r="68" spans="1:15" s="13" customFormat="1" ht="18" customHeight="1" x14ac:dyDescent="0.2">
      <c r="A68" s="325"/>
      <c r="B68" s="545"/>
      <c r="C68" s="326" t="s">
        <v>3</v>
      </c>
      <c r="D68" s="327" t="s">
        <v>36</v>
      </c>
      <c r="E68" s="329">
        <f t="shared" ref="E68" si="6">E60</f>
        <v>0</v>
      </c>
      <c r="F68" s="329">
        <f t="shared" ref="E68:G69" si="7">F60</f>
        <v>0</v>
      </c>
      <c r="G68" s="330">
        <f>G60</f>
        <v>0</v>
      </c>
      <c r="H68" s="331"/>
      <c r="I68" s="545"/>
      <c r="J68" s="326" t="s">
        <v>3</v>
      </c>
      <c r="K68" s="327" t="s">
        <v>36</v>
      </c>
      <c r="L68" s="342">
        <f>L60</f>
        <v>10036528</v>
      </c>
      <c r="M68" s="343">
        <f>M60</f>
        <v>7928044</v>
      </c>
      <c r="N68" s="344">
        <f>N60</f>
        <v>5267500</v>
      </c>
      <c r="O68" s="226"/>
    </row>
    <row r="69" spans="1:15" s="13" customFormat="1" ht="18" customHeight="1" thickBot="1" x14ac:dyDescent="0.25">
      <c r="A69" s="332"/>
      <c r="B69" s="546"/>
      <c r="C69" s="333" t="s">
        <v>5</v>
      </c>
      <c r="D69" s="334" t="s">
        <v>35</v>
      </c>
      <c r="E69" s="337">
        <f t="shared" si="7"/>
        <v>0</v>
      </c>
      <c r="F69" s="337">
        <f t="shared" si="7"/>
        <v>0</v>
      </c>
      <c r="G69" s="345">
        <f t="shared" si="7"/>
        <v>0</v>
      </c>
      <c r="H69" s="336"/>
      <c r="I69" s="546"/>
      <c r="J69" s="333" t="s">
        <v>5</v>
      </c>
      <c r="K69" s="334" t="s">
        <v>35</v>
      </c>
      <c r="L69" s="346">
        <v>0</v>
      </c>
      <c r="M69" s="347">
        <v>0</v>
      </c>
      <c r="N69" s="348">
        <v>0</v>
      </c>
      <c r="O69" s="226"/>
    </row>
    <row r="72" spans="1:15" ht="20.25" x14ac:dyDescent="0.3">
      <c r="D72" s="80"/>
    </row>
  </sheetData>
  <mergeCells count="75">
    <mergeCell ref="B53:D53"/>
    <mergeCell ref="I53:K53"/>
    <mergeCell ref="B54:B56"/>
    <mergeCell ref="I54:I56"/>
    <mergeCell ref="B58:D58"/>
    <mergeCell ref="I58:K58"/>
    <mergeCell ref="A57:D57"/>
    <mergeCell ref="H57:K57"/>
    <mergeCell ref="B67:B69"/>
    <mergeCell ref="I67:I69"/>
    <mergeCell ref="B59:B61"/>
    <mergeCell ref="H59:H61"/>
    <mergeCell ref="I59:I61"/>
    <mergeCell ref="A62:D62"/>
    <mergeCell ref="H62:K62"/>
    <mergeCell ref="B63:D63"/>
    <mergeCell ref="I63:K63"/>
    <mergeCell ref="B64:B65"/>
    <mergeCell ref="I64:I65"/>
    <mergeCell ref="B66:D66"/>
    <mergeCell ref="I66:K66"/>
    <mergeCell ref="I45:I48"/>
    <mergeCell ref="J45:K45"/>
    <mergeCell ref="B45:B48"/>
    <mergeCell ref="C45:D45"/>
    <mergeCell ref="B49:B52"/>
    <mergeCell ref="C49:D49"/>
    <mergeCell ref="I49:I52"/>
    <mergeCell ref="J49:K49"/>
    <mergeCell ref="B35:B37"/>
    <mergeCell ref="H35:H37"/>
    <mergeCell ref="I35:I37"/>
    <mergeCell ref="B41:B44"/>
    <mergeCell ref="C41:D41"/>
    <mergeCell ref="I41:I44"/>
    <mergeCell ref="A39:N39"/>
    <mergeCell ref="B40:D40"/>
    <mergeCell ref="I40:K40"/>
    <mergeCell ref="A38:D38"/>
    <mergeCell ref="H38:K38"/>
    <mergeCell ref="J41:K41"/>
    <mergeCell ref="A28:G33"/>
    <mergeCell ref="I28:I33"/>
    <mergeCell ref="J28:K28"/>
    <mergeCell ref="B34:D34"/>
    <mergeCell ref="I34:K34"/>
    <mergeCell ref="J20:K20"/>
    <mergeCell ref="B24:B27"/>
    <mergeCell ref="C24:D24"/>
    <mergeCell ref="I24:I27"/>
    <mergeCell ref="J24:K24"/>
    <mergeCell ref="B20:B23"/>
    <mergeCell ref="C20:D20"/>
    <mergeCell ref="I20:I23"/>
    <mergeCell ref="B12:B15"/>
    <mergeCell ref="C12:D12"/>
    <mergeCell ref="I12:I15"/>
    <mergeCell ref="J12:K12"/>
    <mergeCell ref="B16:B19"/>
    <mergeCell ref="C16:D16"/>
    <mergeCell ref="I16:I19"/>
    <mergeCell ref="J16:K16"/>
    <mergeCell ref="B11:D11"/>
    <mergeCell ref="I11:K11"/>
    <mergeCell ref="K1:N1"/>
    <mergeCell ref="A3:N3"/>
    <mergeCell ref="A4:N4"/>
    <mergeCell ref="A5:N5"/>
    <mergeCell ref="A6:N6"/>
    <mergeCell ref="D7:K7"/>
    <mergeCell ref="A8:G8"/>
    <mergeCell ref="H8:N8"/>
    <mergeCell ref="C9:D9"/>
    <mergeCell ref="J9:K9"/>
    <mergeCell ref="A10:N10"/>
  </mergeCells>
  <pageMargins left="0" right="0" top="0.35433070866141736" bottom="0.15748031496062992" header="0.31496062992125984" footer="0.31496062992125984"/>
  <pageSetup paperSize="9" scale="75" orientation="landscape" r:id="rId1"/>
  <rowBreaks count="1" manualBreakCount="1">
    <brk id="38" max="13" man="1"/>
  </rowBreaks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Q69"/>
  <sheetViews>
    <sheetView topLeftCell="A49" zoomScale="106" zoomScaleNormal="106" workbookViewId="0">
      <selection activeCell="P39" sqref="P39"/>
    </sheetView>
  </sheetViews>
  <sheetFormatPr defaultRowHeight="12.75" x14ac:dyDescent="0.2"/>
  <cols>
    <col min="1" max="1" width="5.5703125" style="23" customWidth="1"/>
    <col min="2" max="2" width="4.28515625" style="23" customWidth="1"/>
    <col min="3" max="3" width="3.7109375" style="4" customWidth="1"/>
    <col min="4" max="4" width="40.7109375" style="4" customWidth="1"/>
    <col min="5" max="6" width="12.7109375" style="98" customWidth="1"/>
    <col min="7" max="7" width="12.7109375" style="130" customWidth="1"/>
    <col min="8" max="8" width="6.5703125" style="19" customWidth="1"/>
    <col min="9" max="9" width="4.28515625" style="19" customWidth="1"/>
    <col min="10" max="10" width="3.7109375" style="19" customWidth="1"/>
    <col min="11" max="11" width="42.7109375" style="4" customWidth="1"/>
    <col min="12" max="14" width="12.7109375" style="98" customWidth="1"/>
    <col min="15" max="16384" width="9.140625" style="4"/>
  </cols>
  <sheetData>
    <row r="1" spans="1:17" ht="14.25" x14ac:dyDescent="0.2">
      <c r="K1" s="456" t="s">
        <v>84</v>
      </c>
      <c r="L1" s="456"/>
      <c r="M1" s="456"/>
      <c r="N1" s="456"/>
    </row>
    <row r="2" spans="1:17" ht="14.25" x14ac:dyDescent="0.2">
      <c r="K2" s="40"/>
      <c r="L2" s="155"/>
      <c r="M2" s="155"/>
      <c r="N2" s="155"/>
    </row>
    <row r="3" spans="1:17" ht="15.95" customHeight="1" x14ac:dyDescent="0.25">
      <c r="A3" s="404" t="s">
        <v>197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Q3" s="4" t="s">
        <v>86</v>
      </c>
    </row>
    <row r="4" spans="1:17" ht="15.95" customHeight="1" x14ac:dyDescent="0.25">
      <c r="A4" s="404" t="s">
        <v>72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7" ht="15.95" customHeight="1" x14ac:dyDescent="0.25">
      <c r="A5" s="404" t="s">
        <v>55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7" ht="15.95" customHeight="1" x14ac:dyDescent="0.25">
      <c r="A6" s="404" t="s">
        <v>195</v>
      </c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</row>
    <row r="7" spans="1:17" ht="15.95" customHeight="1" thickBot="1" x14ac:dyDescent="0.35">
      <c r="D7" s="455"/>
      <c r="E7" s="455"/>
      <c r="F7" s="455"/>
      <c r="G7" s="455"/>
      <c r="H7" s="455"/>
      <c r="I7" s="455"/>
      <c r="J7" s="455"/>
      <c r="K7" s="455"/>
      <c r="L7" s="156"/>
      <c r="M7" s="156"/>
      <c r="N7" s="154" t="s">
        <v>179</v>
      </c>
    </row>
    <row r="8" spans="1:17" s="12" customFormat="1" ht="21.95" customHeight="1" x14ac:dyDescent="0.2">
      <c r="A8" s="480" t="s">
        <v>73</v>
      </c>
      <c r="B8" s="481"/>
      <c r="C8" s="481"/>
      <c r="D8" s="481"/>
      <c r="E8" s="482"/>
      <c r="F8" s="482"/>
      <c r="G8" s="483"/>
      <c r="H8" s="484" t="s">
        <v>74</v>
      </c>
      <c r="I8" s="484"/>
      <c r="J8" s="484"/>
      <c r="K8" s="484"/>
      <c r="L8" s="484"/>
      <c r="M8" s="484"/>
      <c r="N8" s="485"/>
    </row>
    <row r="9" spans="1:17" s="12" customFormat="1" ht="42.75" customHeight="1" thickBot="1" x14ac:dyDescent="0.25">
      <c r="A9" s="275" t="s">
        <v>87</v>
      </c>
      <c r="B9" s="276" t="s">
        <v>88</v>
      </c>
      <c r="C9" s="486"/>
      <c r="D9" s="487"/>
      <c r="E9" s="277" t="s">
        <v>199</v>
      </c>
      <c r="F9" s="277" t="s">
        <v>200</v>
      </c>
      <c r="G9" s="278" t="s">
        <v>175</v>
      </c>
      <c r="H9" s="275" t="s">
        <v>87</v>
      </c>
      <c r="I9" s="276" t="s">
        <v>88</v>
      </c>
      <c r="J9" s="488"/>
      <c r="K9" s="489"/>
      <c r="L9" s="277" t="s">
        <v>199</v>
      </c>
      <c r="M9" s="277" t="s">
        <v>200</v>
      </c>
      <c r="N9" s="278" t="s">
        <v>175</v>
      </c>
    </row>
    <row r="10" spans="1:17" s="1" customFormat="1" ht="18" customHeight="1" x14ac:dyDescent="0.2">
      <c r="A10" s="490" t="s">
        <v>89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2"/>
    </row>
    <row r="11" spans="1:17" s="2" customFormat="1" ht="18" customHeight="1" x14ac:dyDescent="0.2">
      <c r="A11" s="25" t="s">
        <v>1</v>
      </c>
      <c r="B11" s="457" t="s">
        <v>90</v>
      </c>
      <c r="C11" s="458"/>
      <c r="D11" s="459"/>
      <c r="E11" s="131">
        <f>E12+E16+E20+E24</f>
        <v>2979692</v>
      </c>
      <c r="F11" s="132">
        <f>F12+F16+F20+F24</f>
        <v>29040393</v>
      </c>
      <c r="G11" s="133">
        <f>G12+G16+G20+G24</f>
        <v>720000</v>
      </c>
      <c r="H11" s="22" t="s">
        <v>1</v>
      </c>
      <c r="I11" s="460" t="s">
        <v>44</v>
      </c>
      <c r="J11" s="461"/>
      <c r="K11" s="462"/>
      <c r="L11" s="157">
        <f>L12+L16+L20+L24+L28</f>
        <v>240477888</v>
      </c>
      <c r="M11" s="157">
        <f>M12+M16+M20+M24+M28</f>
        <v>331440320</v>
      </c>
      <c r="N11" s="158">
        <f>N12+N16+N20+N24+N28</f>
        <v>388658507</v>
      </c>
    </row>
    <row r="12" spans="1:17" s="1" customFormat="1" ht="18" customHeight="1" x14ac:dyDescent="0.2">
      <c r="A12" s="26"/>
      <c r="B12" s="469" t="s">
        <v>91</v>
      </c>
      <c r="C12" s="472" t="s">
        <v>186</v>
      </c>
      <c r="D12" s="473"/>
      <c r="E12" s="131">
        <f>E13+E14+E15</f>
        <v>1202664</v>
      </c>
      <c r="F12" s="132">
        <f>F13+F14+F15</f>
        <v>28541213</v>
      </c>
      <c r="G12" s="134">
        <f>G13+G14+G15</f>
        <v>0</v>
      </c>
      <c r="H12" s="21"/>
      <c r="I12" s="474" t="s">
        <v>92</v>
      </c>
      <c r="J12" s="477" t="s">
        <v>40</v>
      </c>
      <c r="K12" s="477"/>
      <c r="L12" s="132">
        <f>L13+L14+L15</f>
        <v>181695597</v>
      </c>
      <c r="M12" s="132">
        <f>M13+M14+M15</f>
        <v>254107496</v>
      </c>
      <c r="N12" s="159">
        <f>N13+N14+N15</f>
        <v>270162021</v>
      </c>
    </row>
    <row r="13" spans="1:17" s="1" customFormat="1" ht="18" customHeight="1" x14ac:dyDescent="0.2">
      <c r="A13" s="26"/>
      <c r="B13" s="470"/>
      <c r="C13" s="28" t="s">
        <v>2</v>
      </c>
      <c r="D13" s="29" t="s">
        <v>11</v>
      </c>
      <c r="E13" s="135">
        <v>1202664</v>
      </c>
      <c r="F13" s="101">
        <v>28541213</v>
      </c>
      <c r="G13" s="136">
        <v>0</v>
      </c>
      <c r="H13" s="21"/>
      <c r="I13" s="475"/>
      <c r="J13" s="28" t="s">
        <v>2</v>
      </c>
      <c r="K13" s="29" t="s">
        <v>11</v>
      </c>
      <c r="L13" s="101">
        <v>181695597</v>
      </c>
      <c r="M13" s="101">
        <v>254107496</v>
      </c>
      <c r="N13" s="70">
        <v>270162021</v>
      </c>
    </row>
    <row r="14" spans="1:17" s="1" customFormat="1" ht="18" customHeight="1" x14ac:dyDescent="0.2">
      <c r="A14" s="26"/>
      <c r="B14" s="470"/>
      <c r="C14" s="28" t="s">
        <v>3</v>
      </c>
      <c r="D14" s="29" t="s">
        <v>36</v>
      </c>
      <c r="E14" s="135">
        <v>0</v>
      </c>
      <c r="F14" s="101">
        <v>0</v>
      </c>
      <c r="G14" s="136">
        <v>0</v>
      </c>
      <c r="H14" s="21"/>
      <c r="I14" s="475"/>
      <c r="J14" s="28" t="s">
        <v>3</v>
      </c>
      <c r="K14" s="29" t="s">
        <v>36</v>
      </c>
      <c r="L14" s="160">
        <v>0</v>
      </c>
      <c r="M14" s="101">
        <v>0</v>
      </c>
      <c r="N14" s="70">
        <v>0</v>
      </c>
    </row>
    <row r="15" spans="1:17" s="1" customFormat="1" ht="18" customHeight="1" x14ac:dyDescent="0.2">
      <c r="A15" s="26"/>
      <c r="B15" s="471"/>
      <c r="C15" s="28" t="s">
        <v>5</v>
      </c>
      <c r="D15" s="29" t="s">
        <v>35</v>
      </c>
      <c r="E15" s="135">
        <v>0</v>
      </c>
      <c r="F15" s="101">
        <v>0</v>
      </c>
      <c r="G15" s="136">
        <v>0</v>
      </c>
      <c r="H15" s="21"/>
      <c r="I15" s="476"/>
      <c r="J15" s="28" t="s">
        <v>5</v>
      </c>
      <c r="K15" s="29" t="s">
        <v>35</v>
      </c>
      <c r="L15" s="160">
        <v>0</v>
      </c>
      <c r="M15" s="101">
        <v>0</v>
      </c>
      <c r="N15" s="70">
        <v>0</v>
      </c>
    </row>
    <row r="16" spans="1:17" s="1" customFormat="1" ht="18" customHeight="1" x14ac:dyDescent="0.2">
      <c r="A16" s="26"/>
      <c r="B16" s="469" t="s">
        <v>93</v>
      </c>
      <c r="C16" s="472" t="s">
        <v>7</v>
      </c>
      <c r="D16" s="473"/>
      <c r="E16" s="131">
        <f>E17+E18+E19</f>
        <v>51000</v>
      </c>
      <c r="F16" s="132">
        <f>F17+F18+F19</f>
        <v>135000</v>
      </c>
      <c r="G16" s="134">
        <f>G17+G18+G19</f>
        <v>0</v>
      </c>
      <c r="H16" s="21"/>
      <c r="I16" s="474" t="s">
        <v>94</v>
      </c>
      <c r="J16" s="478" t="s">
        <v>43</v>
      </c>
      <c r="K16" s="478"/>
      <c r="L16" s="161">
        <f>L17+L18+L19</f>
        <v>29797165</v>
      </c>
      <c r="M16" s="132">
        <f>M17+M18+M19</f>
        <v>38447102</v>
      </c>
      <c r="N16" s="159">
        <f>N17+N18+N19</f>
        <v>41429763</v>
      </c>
    </row>
    <row r="17" spans="1:15" s="1" customFormat="1" ht="18" customHeight="1" x14ac:dyDescent="0.2">
      <c r="A17" s="26"/>
      <c r="B17" s="470"/>
      <c r="C17" s="28" t="s">
        <v>2</v>
      </c>
      <c r="D17" s="29" t="s">
        <v>11</v>
      </c>
      <c r="E17" s="135">
        <v>0</v>
      </c>
      <c r="F17" s="101">
        <v>0</v>
      </c>
      <c r="G17" s="136">
        <v>0</v>
      </c>
      <c r="H17" s="21"/>
      <c r="I17" s="475"/>
      <c r="J17" s="28" t="s">
        <v>2</v>
      </c>
      <c r="K17" s="29" t="s">
        <v>11</v>
      </c>
      <c r="L17" s="160">
        <v>29797165</v>
      </c>
      <c r="M17" s="101">
        <v>38447102</v>
      </c>
      <c r="N17" s="70">
        <v>41429763</v>
      </c>
    </row>
    <row r="18" spans="1:15" s="1" customFormat="1" ht="18" customHeight="1" x14ac:dyDescent="0.2">
      <c r="A18" s="26"/>
      <c r="B18" s="470"/>
      <c r="C18" s="28" t="s">
        <v>3</v>
      </c>
      <c r="D18" s="29" t="s">
        <v>36</v>
      </c>
      <c r="E18" s="135">
        <v>0</v>
      </c>
      <c r="F18" s="101">
        <v>0</v>
      </c>
      <c r="G18" s="136">
        <v>0</v>
      </c>
      <c r="H18" s="21"/>
      <c r="I18" s="475"/>
      <c r="J18" s="28" t="s">
        <v>3</v>
      </c>
      <c r="K18" s="29" t="s">
        <v>36</v>
      </c>
      <c r="L18" s="160">
        <v>0</v>
      </c>
      <c r="M18" s="101">
        <v>0</v>
      </c>
      <c r="N18" s="70">
        <v>0</v>
      </c>
    </row>
    <row r="19" spans="1:15" s="1" customFormat="1" ht="18" customHeight="1" x14ac:dyDescent="0.2">
      <c r="A19" s="26"/>
      <c r="B19" s="471"/>
      <c r="C19" s="28" t="s">
        <v>5</v>
      </c>
      <c r="D19" s="29" t="s">
        <v>35</v>
      </c>
      <c r="E19" s="135">
        <v>51000</v>
      </c>
      <c r="F19" s="101">
        <v>135000</v>
      </c>
      <c r="G19" s="136">
        <v>0</v>
      </c>
      <c r="H19" s="21"/>
      <c r="I19" s="476"/>
      <c r="J19" s="28" t="s">
        <v>5</v>
      </c>
      <c r="K19" s="29" t="s">
        <v>35</v>
      </c>
      <c r="L19" s="160">
        <v>0</v>
      </c>
      <c r="M19" s="101">
        <v>0</v>
      </c>
      <c r="N19" s="70">
        <v>0</v>
      </c>
    </row>
    <row r="20" spans="1:15" s="1" customFormat="1" ht="18" customHeight="1" x14ac:dyDescent="0.2">
      <c r="A20" s="26"/>
      <c r="B20" s="469" t="s">
        <v>95</v>
      </c>
      <c r="C20" s="472" t="s">
        <v>69</v>
      </c>
      <c r="D20" s="473"/>
      <c r="E20" s="131">
        <f>E21+E22+E23</f>
        <v>1726028</v>
      </c>
      <c r="F20" s="132">
        <f>F21+F22+F23</f>
        <v>364180</v>
      </c>
      <c r="G20" s="134">
        <f>G21+G22+G23</f>
        <v>720000</v>
      </c>
      <c r="H20" s="21"/>
      <c r="I20" s="474" t="s">
        <v>96</v>
      </c>
      <c r="J20" s="479" t="s">
        <v>60</v>
      </c>
      <c r="K20" s="479"/>
      <c r="L20" s="161">
        <f>L21+L22+L23</f>
        <v>28985126</v>
      </c>
      <c r="M20" s="132">
        <f>M21+M22+M23</f>
        <v>38885722</v>
      </c>
      <c r="N20" s="159">
        <f>N21+N22+N23</f>
        <v>77066723</v>
      </c>
    </row>
    <row r="21" spans="1:15" s="1" customFormat="1" ht="18" customHeight="1" x14ac:dyDescent="0.2">
      <c r="A21" s="26"/>
      <c r="B21" s="470"/>
      <c r="C21" s="28" t="s">
        <v>2</v>
      </c>
      <c r="D21" s="29" t="s">
        <v>11</v>
      </c>
      <c r="E21" s="135">
        <v>1726028</v>
      </c>
      <c r="F21" s="101">
        <v>364180</v>
      </c>
      <c r="G21" s="136">
        <v>720000</v>
      </c>
      <c r="H21" s="21"/>
      <c r="I21" s="475"/>
      <c r="J21" s="28" t="s">
        <v>2</v>
      </c>
      <c r="K21" s="29" t="s">
        <v>11</v>
      </c>
      <c r="L21" s="160">
        <v>28985126</v>
      </c>
      <c r="M21" s="101">
        <v>38885722</v>
      </c>
      <c r="N21" s="70">
        <v>77066723</v>
      </c>
      <c r="O21" s="31"/>
    </row>
    <row r="22" spans="1:15" s="1" customFormat="1" ht="18" customHeight="1" x14ac:dyDescent="0.2">
      <c r="A22" s="26"/>
      <c r="B22" s="470"/>
      <c r="C22" s="28" t="s">
        <v>3</v>
      </c>
      <c r="D22" s="29" t="s">
        <v>36</v>
      </c>
      <c r="E22" s="135">
        <v>0</v>
      </c>
      <c r="F22" s="101">
        <v>0</v>
      </c>
      <c r="G22" s="136">
        <v>0</v>
      </c>
      <c r="H22" s="21"/>
      <c r="I22" s="475"/>
      <c r="J22" s="28" t="s">
        <v>3</v>
      </c>
      <c r="K22" s="29" t="s">
        <v>36</v>
      </c>
      <c r="L22" s="160">
        <v>0</v>
      </c>
      <c r="M22" s="101">
        <v>0</v>
      </c>
      <c r="N22" s="70">
        <v>0</v>
      </c>
    </row>
    <row r="23" spans="1:15" s="1" customFormat="1" ht="18" customHeight="1" x14ac:dyDescent="0.2">
      <c r="A23" s="26"/>
      <c r="B23" s="471"/>
      <c r="C23" s="28" t="s">
        <v>5</v>
      </c>
      <c r="D23" s="29" t="s">
        <v>35</v>
      </c>
      <c r="E23" s="135">
        <v>0</v>
      </c>
      <c r="F23" s="101">
        <v>0</v>
      </c>
      <c r="G23" s="136">
        <v>0</v>
      </c>
      <c r="H23" s="21"/>
      <c r="I23" s="476"/>
      <c r="J23" s="28" t="s">
        <v>5</v>
      </c>
      <c r="K23" s="29" t="s">
        <v>35</v>
      </c>
      <c r="L23" s="160">
        <v>0</v>
      </c>
      <c r="M23" s="101">
        <v>0</v>
      </c>
      <c r="N23" s="70">
        <v>0</v>
      </c>
    </row>
    <row r="24" spans="1:15" s="1" customFormat="1" ht="18" customHeight="1" x14ac:dyDescent="0.2">
      <c r="A24" s="26"/>
      <c r="B24" s="469" t="s">
        <v>97</v>
      </c>
      <c r="C24" s="512" t="s">
        <v>76</v>
      </c>
      <c r="D24" s="513"/>
      <c r="E24" s="131">
        <f>E25+E26+E27</f>
        <v>0</v>
      </c>
      <c r="F24" s="132">
        <f>F25+F26+F27</f>
        <v>0</v>
      </c>
      <c r="G24" s="134">
        <f>G25+G26+G27</f>
        <v>0</v>
      </c>
      <c r="H24" s="21"/>
      <c r="I24" s="474" t="s">
        <v>98</v>
      </c>
      <c r="J24" s="477" t="s">
        <v>9</v>
      </c>
      <c r="K24" s="477"/>
      <c r="L24" s="161">
        <f>L25+L26+L27</f>
        <v>0</v>
      </c>
      <c r="M24" s="132">
        <f>M25+M26+M27</f>
        <v>0</v>
      </c>
      <c r="N24" s="159">
        <f>N25+N26+N27</f>
        <v>0</v>
      </c>
    </row>
    <row r="25" spans="1:15" s="1" customFormat="1" ht="18" customHeight="1" x14ac:dyDescent="0.2">
      <c r="A25" s="26"/>
      <c r="B25" s="470"/>
      <c r="C25" s="28" t="s">
        <v>2</v>
      </c>
      <c r="D25" s="29" t="s">
        <v>11</v>
      </c>
      <c r="E25" s="135">
        <v>0</v>
      </c>
      <c r="F25" s="101">
        <v>0</v>
      </c>
      <c r="G25" s="136">
        <v>0</v>
      </c>
      <c r="H25" s="21"/>
      <c r="I25" s="475"/>
      <c r="J25" s="28" t="s">
        <v>2</v>
      </c>
      <c r="K25" s="29" t="s">
        <v>11</v>
      </c>
      <c r="L25" s="160">
        <v>0</v>
      </c>
      <c r="M25" s="101">
        <v>0</v>
      </c>
      <c r="N25" s="70">
        <v>0</v>
      </c>
    </row>
    <row r="26" spans="1:15" s="1" customFormat="1" ht="18" customHeight="1" x14ac:dyDescent="0.2">
      <c r="A26" s="26"/>
      <c r="B26" s="470"/>
      <c r="C26" s="28" t="s">
        <v>3</v>
      </c>
      <c r="D26" s="29" t="s">
        <v>36</v>
      </c>
      <c r="E26" s="135">
        <v>0</v>
      </c>
      <c r="F26" s="101">
        <v>0</v>
      </c>
      <c r="G26" s="136">
        <v>0</v>
      </c>
      <c r="H26" s="21"/>
      <c r="I26" s="475"/>
      <c r="J26" s="28" t="s">
        <v>3</v>
      </c>
      <c r="K26" s="29" t="s">
        <v>36</v>
      </c>
      <c r="L26" s="160">
        <v>0</v>
      </c>
      <c r="M26" s="101">
        <v>0</v>
      </c>
      <c r="N26" s="70">
        <v>0</v>
      </c>
    </row>
    <row r="27" spans="1:15" s="1" customFormat="1" ht="18" customHeight="1" x14ac:dyDescent="0.2">
      <c r="A27" s="27"/>
      <c r="B27" s="471"/>
      <c r="C27" s="28" t="s">
        <v>5</v>
      </c>
      <c r="D27" s="29" t="s">
        <v>35</v>
      </c>
      <c r="E27" s="135">
        <v>0</v>
      </c>
      <c r="F27" s="101">
        <v>0</v>
      </c>
      <c r="G27" s="136">
        <v>0</v>
      </c>
      <c r="H27" s="21"/>
      <c r="I27" s="476"/>
      <c r="J27" s="28" t="s">
        <v>5</v>
      </c>
      <c r="K27" s="29" t="s">
        <v>35</v>
      </c>
      <c r="L27" s="160">
        <v>0</v>
      </c>
      <c r="M27" s="101">
        <v>0</v>
      </c>
      <c r="N27" s="70">
        <v>0</v>
      </c>
    </row>
    <row r="28" spans="1:15" s="1" customFormat="1" ht="18" customHeight="1" x14ac:dyDescent="0.2">
      <c r="A28" s="503"/>
      <c r="B28" s="504"/>
      <c r="C28" s="504"/>
      <c r="D28" s="504"/>
      <c r="E28" s="504"/>
      <c r="F28" s="504"/>
      <c r="G28" s="505"/>
      <c r="H28" s="21"/>
      <c r="I28" s="474" t="s">
        <v>99</v>
      </c>
      <c r="J28" s="479" t="s">
        <v>37</v>
      </c>
      <c r="K28" s="479"/>
      <c r="L28" s="161">
        <f>L29+L32+L33</f>
        <v>0</v>
      </c>
      <c r="M28" s="132">
        <f>M29+M32+M33</f>
        <v>0</v>
      </c>
      <c r="N28" s="159">
        <f>N29+N32+N33</f>
        <v>0</v>
      </c>
    </row>
    <row r="29" spans="1:15" s="1" customFormat="1" ht="18" customHeight="1" x14ac:dyDescent="0.2">
      <c r="A29" s="506"/>
      <c r="B29" s="507"/>
      <c r="C29" s="507"/>
      <c r="D29" s="507"/>
      <c r="E29" s="507"/>
      <c r="F29" s="507"/>
      <c r="G29" s="508"/>
      <c r="H29" s="21"/>
      <c r="I29" s="475"/>
      <c r="J29" s="28" t="s">
        <v>2</v>
      </c>
      <c r="K29" s="29" t="s">
        <v>11</v>
      </c>
      <c r="L29" s="160">
        <v>0</v>
      </c>
      <c r="M29" s="101">
        <v>0</v>
      </c>
      <c r="N29" s="70">
        <v>0</v>
      </c>
    </row>
    <row r="30" spans="1:15" s="1" customFormat="1" ht="18" customHeight="1" x14ac:dyDescent="0.2">
      <c r="A30" s="506"/>
      <c r="B30" s="507"/>
      <c r="C30" s="507"/>
      <c r="D30" s="507"/>
      <c r="E30" s="507"/>
      <c r="F30" s="507"/>
      <c r="G30" s="508"/>
      <c r="H30" s="21"/>
      <c r="I30" s="475"/>
      <c r="J30" s="28" t="s">
        <v>147</v>
      </c>
      <c r="K30" s="90" t="s">
        <v>149</v>
      </c>
      <c r="L30" s="162">
        <v>0</v>
      </c>
      <c r="M30" s="163">
        <v>0</v>
      </c>
      <c r="N30" s="164">
        <v>0</v>
      </c>
    </row>
    <row r="31" spans="1:15" s="1" customFormat="1" ht="18" customHeight="1" x14ac:dyDescent="0.2">
      <c r="A31" s="506"/>
      <c r="B31" s="507"/>
      <c r="C31" s="507"/>
      <c r="D31" s="507"/>
      <c r="E31" s="507"/>
      <c r="F31" s="507"/>
      <c r="G31" s="508"/>
      <c r="H31" s="21"/>
      <c r="I31" s="475"/>
      <c r="J31" s="28" t="s">
        <v>148</v>
      </c>
      <c r="K31" s="90" t="s">
        <v>150</v>
      </c>
      <c r="L31" s="162">
        <v>0</v>
      </c>
      <c r="M31" s="163">
        <v>0</v>
      </c>
      <c r="N31" s="164">
        <v>0</v>
      </c>
    </row>
    <row r="32" spans="1:15" s="1" customFormat="1" ht="18" customHeight="1" x14ac:dyDescent="0.2">
      <c r="A32" s="506"/>
      <c r="B32" s="507"/>
      <c r="C32" s="507"/>
      <c r="D32" s="507"/>
      <c r="E32" s="507"/>
      <c r="F32" s="507"/>
      <c r="G32" s="508"/>
      <c r="H32" s="21"/>
      <c r="I32" s="475"/>
      <c r="J32" s="28" t="s">
        <v>3</v>
      </c>
      <c r="K32" s="29" t="s">
        <v>36</v>
      </c>
      <c r="L32" s="160">
        <v>0</v>
      </c>
      <c r="M32" s="101">
        <v>0</v>
      </c>
      <c r="N32" s="70">
        <v>0</v>
      </c>
    </row>
    <row r="33" spans="1:14" s="1" customFormat="1" ht="18" customHeight="1" x14ac:dyDescent="0.2">
      <c r="A33" s="509"/>
      <c r="B33" s="510"/>
      <c r="C33" s="510"/>
      <c r="D33" s="510"/>
      <c r="E33" s="510"/>
      <c r="F33" s="510"/>
      <c r="G33" s="511"/>
      <c r="H33" s="20"/>
      <c r="I33" s="476"/>
      <c r="J33" s="28" t="s">
        <v>5</v>
      </c>
      <c r="K33" s="29" t="s">
        <v>35</v>
      </c>
      <c r="L33" s="160">
        <v>0</v>
      </c>
      <c r="M33" s="101">
        <v>0</v>
      </c>
      <c r="N33" s="70">
        <v>0</v>
      </c>
    </row>
    <row r="34" spans="1:14" s="1" customFormat="1" ht="18" customHeight="1" x14ac:dyDescent="0.2">
      <c r="A34" s="45" t="s">
        <v>1</v>
      </c>
      <c r="B34" s="498" t="s">
        <v>51</v>
      </c>
      <c r="C34" s="499"/>
      <c r="D34" s="500"/>
      <c r="E34" s="64">
        <f>E35+E36+E37</f>
        <v>2979692</v>
      </c>
      <c r="F34" s="143">
        <f>F35+F36+F37</f>
        <v>29040393</v>
      </c>
      <c r="G34" s="139">
        <f>G35+G36+G37</f>
        <v>720000</v>
      </c>
      <c r="H34" s="46" t="s">
        <v>1</v>
      </c>
      <c r="I34" s="501" t="s">
        <v>41</v>
      </c>
      <c r="J34" s="502"/>
      <c r="K34" s="502"/>
      <c r="L34" s="165">
        <f>+L35+L36+L37</f>
        <v>240477888</v>
      </c>
      <c r="M34" s="143">
        <f>+M35+M36+M37</f>
        <v>331440320</v>
      </c>
      <c r="N34" s="166">
        <f>+N35+N36+N37</f>
        <v>388658507</v>
      </c>
    </row>
    <row r="35" spans="1:14" s="1" customFormat="1" ht="18" customHeight="1" x14ac:dyDescent="0.2">
      <c r="A35" s="47"/>
      <c r="B35" s="493" t="s">
        <v>100</v>
      </c>
      <c r="C35" s="48" t="s">
        <v>2</v>
      </c>
      <c r="D35" s="49" t="s">
        <v>11</v>
      </c>
      <c r="E35" s="140">
        <f t="shared" ref="E35:G37" si="0">E13+E17+E21+E25</f>
        <v>2928692</v>
      </c>
      <c r="F35" s="141">
        <f t="shared" si="0"/>
        <v>28905393</v>
      </c>
      <c r="G35" s="142">
        <f t="shared" si="0"/>
        <v>720000</v>
      </c>
      <c r="H35" s="495"/>
      <c r="I35" s="496" t="s">
        <v>101</v>
      </c>
      <c r="J35" s="48" t="s">
        <v>2</v>
      </c>
      <c r="K35" s="49" t="s">
        <v>11</v>
      </c>
      <c r="L35" s="167">
        <f>L13+L17+L21+L25+L29</f>
        <v>240477888</v>
      </c>
      <c r="M35" s="145">
        <f>M13+M17+M21+M25+M29</f>
        <v>331440320</v>
      </c>
      <c r="N35" s="168">
        <f>N13+N17+N21+N25+N29</f>
        <v>388658507</v>
      </c>
    </row>
    <row r="36" spans="1:14" s="1" customFormat="1" ht="18" customHeight="1" x14ac:dyDescent="0.2">
      <c r="A36" s="47"/>
      <c r="B36" s="494"/>
      <c r="C36" s="48" t="s">
        <v>3</v>
      </c>
      <c r="D36" s="49" t="s">
        <v>36</v>
      </c>
      <c r="E36" s="140">
        <f t="shared" si="0"/>
        <v>0</v>
      </c>
      <c r="F36" s="141">
        <f t="shared" si="0"/>
        <v>0</v>
      </c>
      <c r="G36" s="142">
        <f t="shared" si="0"/>
        <v>0</v>
      </c>
      <c r="H36" s="495"/>
      <c r="I36" s="496"/>
      <c r="J36" s="48" t="s">
        <v>3</v>
      </c>
      <c r="K36" s="49" t="s">
        <v>36</v>
      </c>
      <c r="L36" s="167">
        <f t="shared" ref="L36:N37" si="1">L14+L18+L22+L26+L32</f>
        <v>0</v>
      </c>
      <c r="M36" s="145">
        <f t="shared" si="1"/>
        <v>0</v>
      </c>
      <c r="N36" s="168">
        <f t="shared" si="1"/>
        <v>0</v>
      </c>
    </row>
    <row r="37" spans="1:14" s="1" customFormat="1" ht="18" customHeight="1" x14ac:dyDescent="0.2">
      <c r="A37" s="81"/>
      <c r="B37" s="547"/>
      <c r="C37" s="48" t="s">
        <v>5</v>
      </c>
      <c r="D37" s="49" t="s">
        <v>35</v>
      </c>
      <c r="E37" s="140">
        <f t="shared" si="0"/>
        <v>51000</v>
      </c>
      <c r="F37" s="141">
        <f t="shared" si="0"/>
        <v>135000</v>
      </c>
      <c r="G37" s="142">
        <f t="shared" si="0"/>
        <v>0</v>
      </c>
      <c r="H37" s="534"/>
      <c r="I37" s="496"/>
      <c r="J37" s="48" t="s">
        <v>5</v>
      </c>
      <c r="K37" s="49" t="s">
        <v>35</v>
      </c>
      <c r="L37" s="167">
        <f t="shared" si="1"/>
        <v>0</v>
      </c>
      <c r="M37" s="145">
        <f t="shared" si="1"/>
        <v>0</v>
      </c>
      <c r="N37" s="168">
        <f t="shared" si="1"/>
        <v>0</v>
      </c>
    </row>
    <row r="38" spans="1:14" s="18" customFormat="1" ht="30" customHeight="1" thickBot="1" x14ac:dyDescent="0.25">
      <c r="A38" s="549" t="s">
        <v>143</v>
      </c>
      <c r="B38" s="550"/>
      <c r="C38" s="550"/>
      <c r="D38" s="551"/>
      <c r="E38" s="283">
        <f>L34-E34</f>
        <v>237498196</v>
      </c>
      <c r="F38" s="283">
        <f>M34-F34</f>
        <v>302399927</v>
      </c>
      <c r="G38" s="284">
        <f>N34-G34</f>
        <v>387938507</v>
      </c>
      <c r="H38" s="536" t="s">
        <v>144</v>
      </c>
      <c r="I38" s="537"/>
      <c r="J38" s="537"/>
      <c r="K38" s="538"/>
      <c r="L38" s="290"/>
      <c r="M38" s="283"/>
      <c r="N38" s="291"/>
    </row>
    <row r="39" spans="1:14" s="1" customFormat="1" ht="18" customHeight="1" x14ac:dyDescent="0.2">
      <c r="A39" s="490" t="s">
        <v>75</v>
      </c>
      <c r="B39" s="491"/>
      <c r="C39" s="491"/>
      <c r="D39" s="491"/>
      <c r="E39" s="491"/>
      <c r="F39" s="491"/>
      <c r="G39" s="491"/>
      <c r="H39" s="491"/>
      <c r="I39" s="491"/>
      <c r="J39" s="491"/>
      <c r="K39" s="491"/>
      <c r="L39" s="491"/>
      <c r="M39" s="491"/>
      <c r="N39" s="492"/>
    </row>
    <row r="40" spans="1:14" s="1" customFormat="1" ht="18" customHeight="1" x14ac:dyDescent="0.2">
      <c r="A40" s="25" t="s">
        <v>4</v>
      </c>
      <c r="B40" s="457" t="s">
        <v>52</v>
      </c>
      <c r="C40" s="458"/>
      <c r="D40" s="459"/>
      <c r="E40" s="132">
        <f>E41+E45+E49</f>
        <v>0</v>
      </c>
      <c r="F40" s="132">
        <f>F41+F45+F49</f>
        <v>0</v>
      </c>
      <c r="G40" s="133">
        <f>G41+G45+G49</f>
        <v>0</v>
      </c>
      <c r="H40" s="22" t="s">
        <v>4</v>
      </c>
      <c r="I40" s="460" t="s">
        <v>45</v>
      </c>
      <c r="J40" s="461"/>
      <c r="K40" s="462"/>
      <c r="L40" s="169">
        <f>L41+L45+L49</f>
        <v>7478290</v>
      </c>
      <c r="M40" s="157">
        <f>M41+M45+M49</f>
        <v>0</v>
      </c>
      <c r="N40" s="158">
        <f>N41+N45+N49</f>
        <v>635000</v>
      </c>
    </row>
    <row r="41" spans="1:14" s="1" customFormat="1" ht="18" customHeight="1" x14ac:dyDescent="0.2">
      <c r="A41" s="26"/>
      <c r="B41" s="469" t="s">
        <v>102</v>
      </c>
      <c r="C41" s="472" t="s">
        <v>189</v>
      </c>
      <c r="D41" s="473"/>
      <c r="E41" s="132">
        <f>E42+E43+E44</f>
        <v>0</v>
      </c>
      <c r="F41" s="132">
        <f>F42+F43+F44</f>
        <v>0</v>
      </c>
      <c r="G41" s="134">
        <f>G42+G43+G44</f>
        <v>0</v>
      </c>
      <c r="H41" s="21"/>
      <c r="I41" s="474" t="s">
        <v>103</v>
      </c>
      <c r="J41" s="512" t="s">
        <v>38</v>
      </c>
      <c r="K41" s="513"/>
      <c r="L41" s="161">
        <f>L42+L43+L44</f>
        <v>7478290</v>
      </c>
      <c r="M41" s="132">
        <f>M42+M43+M44</f>
        <v>0</v>
      </c>
      <c r="N41" s="159">
        <f>N42+N43+N44</f>
        <v>635000</v>
      </c>
    </row>
    <row r="42" spans="1:14" s="1" customFormat="1" ht="18" customHeight="1" x14ac:dyDescent="0.2">
      <c r="A42" s="26"/>
      <c r="B42" s="470"/>
      <c r="C42" s="28" t="s">
        <v>2</v>
      </c>
      <c r="D42" s="29" t="s">
        <v>11</v>
      </c>
      <c r="E42" s="101">
        <v>0</v>
      </c>
      <c r="F42" s="101">
        <v>0</v>
      </c>
      <c r="G42" s="136">
        <v>0</v>
      </c>
      <c r="H42" s="21"/>
      <c r="I42" s="475"/>
      <c r="J42" s="28" t="s">
        <v>2</v>
      </c>
      <c r="K42" s="29" t="s">
        <v>11</v>
      </c>
      <c r="L42" s="160">
        <v>7478290</v>
      </c>
      <c r="M42" s="101">
        <v>0</v>
      </c>
      <c r="N42" s="70">
        <v>635000</v>
      </c>
    </row>
    <row r="43" spans="1:14" s="1" customFormat="1" ht="18" customHeight="1" x14ac:dyDescent="0.2">
      <c r="A43" s="26"/>
      <c r="B43" s="470"/>
      <c r="C43" s="28" t="s">
        <v>3</v>
      </c>
      <c r="D43" s="29" t="s">
        <v>36</v>
      </c>
      <c r="E43" s="101">
        <v>0</v>
      </c>
      <c r="F43" s="101">
        <v>0</v>
      </c>
      <c r="G43" s="136">
        <v>0</v>
      </c>
      <c r="H43" s="21"/>
      <c r="I43" s="475"/>
      <c r="J43" s="28" t="s">
        <v>3</v>
      </c>
      <c r="K43" s="29" t="s">
        <v>36</v>
      </c>
      <c r="L43" s="160">
        <v>0</v>
      </c>
      <c r="M43" s="101">
        <v>0</v>
      </c>
      <c r="N43" s="70">
        <v>0</v>
      </c>
    </row>
    <row r="44" spans="1:14" s="1" customFormat="1" ht="18" customHeight="1" x14ac:dyDescent="0.2">
      <c r="A44" s="26"/>
      <c r="B44" s="471"/>
      <c r="C44" s="28" t="s">
        <v>5</v>
      </c>
      <c r="D44" s="29" t="s">
        <v>35</v>
      </c>
      <c r="E44" s="101">
        <v>0</v>
      </c>
      <c r="F44" s="101">
        <v>0</v>
      </c>
      <c r="G44" s="136">
        <v>0</v>
      </c>
      <c r="H44" s="21"/>
      <c r="I44" s="476"/>
      <c r="J44" s="28" t="s">
        <v>5</v>
      </c>
      <c r="K44" s="29" t="s">
        <v>35</v>
      </c>
      <c r="L44" s="160">
        <v>0</v>
      </c>
      <c r="M44" s="101">
        <v>0</v>
      </c>
      <c r="N44" s="70">
        <v>0</v>
      </c>
    </row>
    <row r="45" spans="1:14" s="1" customFormat="1" ht="18" customHeight="1" x14ac:dyDescent="0.2">
      <c r="A45" s="26"/>
      <c r="B45" s="469" t="s">
        <v>104</v>
      </c>
      <c r="C45" s="472" t="s">
        <v>53</v>
      </c>
      <c r="D45" s="473"/>
      <c r="E45" s="132">
        <f>E46+E47+E48</f>
        <v>0</v>
      </c>
      <c r="F45" s="132">
        <f>F46+F47+F48</f>
        <v>0</v>
      </c>
      <c r="G45" s="134">
        <f>G46+G47+G48</f>
        <v>0</v>
      </c>
      <c r="H45" s="21"/>
      <c r="I45" s="474" t="s">
        <v>105</v>
      </c>
      <c r="J45" s="472" t="s">
        <v>39</v>
      </c>
      <c r="K45" s="473"/>
      <c r="L45" s="161">
        <f>L46+L47+L48</f>
        <v>0</v>
      </c>
      <c r="M45" s="132">
        <f>M46+M47+M48</f>
        <v>0</v>
      </c>
      <c r="N45" s="159">
        <f>N46+N47+N48</f>
        <v>0</v>
      </c>
    </row>
    <row r="46" spans="1:14" s="1" customFormat="1" ht="18" customHeight="1" x14ac:dyDescent="0.2">
      <c r="A46" s="26"/>
      <c r="B46" s="470"/>
      <c r="C46" s="28" t="s">
        <v>2</v>
      </c>
      <c r="D46" s="29" t="s">
        <v>11</v>
      </c>
      <c r="E46" s="101">
        <v>0</v>
      </c>
      <c r="F46" s="101">
        <v>0</v>
      </c>
      <c r="G46" s="136">
        <v>0</v>
      </c>
      <c r="H46" s="21"/>
      <c r="I46" s="475"/>
      <c r="J46" s="28" t="s">
        <v>2</v>
      </c>
      <c r="K46" s="29" t="s">
        <v>11</v>
      </c>
      <c r="L46" s="160">
        <v>0</v>
      </c>
      <c r="M46" s="101">
        <v>0</v>
      </c>
      <c r="N46" s="70">
        <v>0</v>
      </c>
    </row>
    <row r="47" spans="1:14" s="1" customFormat="1" ht="18" customHeight="1" x14ac:dyDescent="0.2">
      <c r="A47" s="26"/>
      <c r="B47" s="470"/>
      <c r="C47" s="28" t="s">
        <v>3</v>
      </c>
      <c r="D47" s="29" t="s">
        <v>36</v>
      </c>
      <c r="E47" s="101">
        <v>0</v>
      </c>
      <c r="F47" s="101">
        <v>0</v>
      </c>
      <c r="G47" s="136">
        <v>0</v>
      </c>
      <c r="H47" s="21"/>
      <c r="I47" s="475"/>
      <c r="J47" s="28" t="s">
        <v>3</v>
      </c>
      <c r="K47" s="29" t="s">
        <v>36</v>
      </c>
      <c r="L47" s="160">
        <v>0</v>
      </c>
      <c r="M47" s="101">
        <v>0</v>
      </c>
      <c r="N47" s="70">
        <v>0</v>
      </c>
    </row>
    <row r="48" spans="1:14" s="1" customFormat="1" ht="18" customHeight="1" x14ac:dyDescent="0.2">
      <c r="A48" s="26"/>
      <c r="B48" s="471"/>
      <c r="C48" s="28" t="s">
        <v>5</v>
      </c>
      <c r="D48" s="29" t="s">
        <v>35</v>
      </c>
      <c r="E48" s="101">
        <v>0</v>
      </c>
      <c r="F48" s="101">
        <v>0</v>
      </c>
      <c r="G48" s="136">
        <v>0</v>
      </c>
      <c r="H48" s="21"/>
      <c r="I48" s="476"/>
      <c r="J48" s="28" t="s">
        <v>5</v>
      </c>
      <c r="K48" s="29" t="s">
        <v>35</v>
      </c>
      <c r="L48" s="160">
        <v>0</v>
      </c>
      <c r="M48" s="101">
        <v>0</v>
      </c>
      <c r="N48" s="70">
        <v>0</v>
      </c>
    </row>
    <row r="49" spans="1:14" s="1" customFormat="1" ht="18" customHeight="1" x14ac:dyDescent="0.2">
      <c r="A49" s="26"/>
      <c r="B49" s="469" t="s">
        <v>106</v>
      </c>
      <c r="C49" s="512" t="s">
        <v>78</v>
      </c>
      <c r="D49" s="513"/>
      <c r="E49" s="132">
        <f>E50+E51+E52</f>
        <v>0</v>
      </c>
      <c r="F49" s="132">
        <f>F50+F51+F52</f>
        <v>0</v>
      </c>
      <c r="G49" s="134">
        <f>G50+G51+G52</f>
        <v>0</v>
      </c>
      <c r="H49" s="21"/>
      <c r="I49" s="474" t="s">
        <v>107</v>
      </c>
      <c r="J49" s="479" t="s">
        <v>108</v>
      </c>
      <c r="K49" s="479"/>
      <c r="L49" s="161">
        <f>L50+L51+L52</f>
        <v>0</v>
      </c>
      <c r="M49" s="132">
        <f>M50+M51+M52</f>
        <v>0</v>
      </c>
      <c r="N49" s="159">
        <f>N50+N51+N52</f>
        <v>0</v>
      </c>
    </row>
    <row r="50" spans="1:14" s="1" customFormat="1" ht="18" customHeight="1" x14ac:dyDescent="0.2">
      <c r="A50" s="26"/>
      <c r="B50" s="470"/>
      <c r="C50" s="28" t="s">
        <v>2</v>
      </c>
      <c r="D50" s="29" t="s">
        <v>11</v>
      </c>
      <c r="E50" s="101">
        <v>0</v>
      </c>
      <c r="F50" s="101">
        <v>0</v>
      </c>
      <c r="G50" s="136">
        <v>0</v>
      </c>
      <c r="H50" s="21"/>
      <c r="I50" s="475"/>
      <c r="J50" s="28" t="s">
        <v>2</v>
      </c>
      <c r="K50" s="29" t="s">
        <v>11</v>
      </c>
      <c r="L50" s="160">
        <v>0</v>
      </c>
      <c r="M50" s="101">
        <v>0</v>
      </c>
      <c r="N50" s="70">
        <v>0</v>
      </c>
    </row>
    <row r="51" spans="1:14" s="1" customFormat="1" ht="18" customHeight="1" x14ac:dyDescent="0.2">
      <c r="A51" s="26"/>
      <c r="B51" s="470"/>
      <c r="C51" s="28" t="s">
        <v>3</v>
      </c>
      <c r="D51" s="29" t="s">
        <v>36</v>
      </c>
      <c r="E51" s="101">
        <v>0</v>
      </c>
      <c r="F51" s="101">
        <v>0</v>
      </c>
      <c r="G51" s="136">
        <v>0</v>
      </c>
      <c r="H51" s="21"/>
      <c r="I51" s="475"/>
      <c r="J51" s="28" t="s">
        <v>3</v>
      </c>
      <c r="K51" s="29" t="s">
        <v>36</v>
      </c>
      <c r="L51" s="160">
        <v>0</v>
      </c>
      <c r="M51" s="101">
        <v>0</v>
      </c>
      <c r="N51" s="70">
        <v>0</v>
      </c>
    </row>
    <row r="52" spans="1:14" s="1" customFormat="1" ht="18" customHeight="1" x14ac:dyDescent="0.2">
      <c r="A52" s="27"/>
      <c r="B52" s="471"/>
      <c r="C52" s="28" t="s">
        <v>5</v>
      </c>
      <c r="D52" s="29" t="s">
        <v>35</v>
      </c>
      <c r="E52" s="101">
        <v>0</v>
      </c>
      <c r="F52" s="101">
        <v>0</v>
      </c>
      <c r="G52" s="136">
        <v>0</v>
      </c>
      <c r="H52" s="20"/>
      <c r="I52" s="476"/>
      <c r="J52" s="28" t="s">
        <v>5</v>
      </c>
      <c r="K52" s="29" t="s">
        <v>35</v>
      </c>
      <c r="L52" s="160">
        <v>0</v>
      </c>
      <c r="M52" s="101">
        <v>0</v>
      </c>
      <c r="N52" s="70">
        <v>0</v>
      </c>
    </row>
    <row r="53" spans="1:14" s="1" customFormat="1" ht="18" customHeight="1" x14ac:dyDescent="0.2">
      <c r="A53" s="45" t="s">
        <v>4</v>
      </c>
      <c r="B53" s="520" t="s">
        <v>54</v>
      </c>
      <c r="C53" s="521"/>
      <c r="D53" s="501"/>
      <c r="E53" s="143">
        <f>E54+E55+E56</f>
        <v>0</v>
      </c>
      <c r="F53" s="143">
        <f>F54+F55+F56</f>
        <v>0</v>
      </c>
      <c r="G53" s="144">
        <f>G54+G55+G56</f>
        <v>0</v>
      </c>
      <c r="H53" s="46" t="s">
        <v>4</v>
      </c>
      <c r="I53" s="520" t="s">
        <v>42</v>
      </c>
      <c r="J53" s="521"/>
      <c r="K53" s="501"/>
      <c r="L53" s="165">
        <f>L54+L55+L56</f>
        <v>7478290</v>
      </c>
      <c r="M53" s="143">
        <f>M54+M55+M56</f>
        <v>0</v>
      </c>
      <c r="N53" s="166">
        <f>N54+N55+N56</f>
        <v>635000</v>
      </c>
    </row>
    <row r="54" spans="1:14" s="1" customFormat="1" ht="18" customHeight="1" x14ac:dyDescent="0.2">
      <c r="A54" s="47"/>
      <c r="B54" s="522" t="s">
        <v>109</v>
      </c>
      <c r="C54" s="48" t="s">
        <v>2</v>
      </c>
      <c r="D54" s="49" t="s">
        <v>11</v>
      </c>
      <c r="E54" s="145">
        <f t="shared" ref="E54:G56" si="2">E42+E46+E50</f>
        <v>0</v>
      </c>
      <c r="F54" s="145">
        <f t="shared" si="2"/>
        <v>0</v>
      </c>
      <c r="G54" s="146">
        <f t="shared" si="2"/>
        <v>0</v>
      </c>
      <c r="H54" s="50"/>
      <c r="I54" s="524" t="s">
        <v>110</v>
      </c>
      <c r="J54" s="48" t="s">
        <v>2</v>
      </c>
      <c r="K54" s="49" t="s">
        <v>11</v>
      </c>
      <c r="L54" s="167">
        <f t="shared" ref="L54:N56" si="3">L42+L46+L50</f>
        <v>7478290</v>
      </c>
      <c r="M54" s="145">
        <f t="shared" si="3"/>
        <v>0</v>
      </c>
      <c r="N54" s="168">
        <f t="shared" si="3"/>
        <v>635000</v>
      </c>
    </row>
    <row r="55" spans="1:14" s="1" customFormat="1" ht="18" customHeight="1" x14ac:dyDescent="0.2">
      <c r="A55" s="47"/>
      <c r="B55" s="523"/>
      <c r="C55" s="48" t="s">
        <v>3</v>
      </c>
      <c r="D55" s="49" t="s">
        <v>36</v>
      </c>
      <c r="E55" s="145">
        <f t="shared" si="2"/>
        <v>0</v>
      </c>
      <c r="F55" s="145">
        <f t="shared" si="2"/>
        <v>0</v>
      </c>
      <c r="G55" s="146">
        <f t="shared" si="2"/>
        <v>0</v>
      </c>
      <c r="H55" s="50"/>
      <c r="I55" s="524"/>
      <c r="J55" s="48" t="s">
        <v>3</v>
      </c>
      <c r="K55" s="49" t="s">
        <v>36</v>
      </c>
      <c r="L55" s="167">
        <f t="shared" si="3"/>
        <v>0</v>
      </c>
      <c r="M55" s="145">
        <f t="shared" si="3"/>
        <v>0</v>
      </c>
      <c r="N55" s="168">
        <f t="shared" si="3"/>
        <v>0</v>
      </c>
    </row>
    <row r="56" spans="1:14" s="1" customFormat="1" ht="18" customHeight="1" x14ac:dyDescent="0.2">
      <c r="A56" s="81"/>
      <c r="B56" s="548"/>
      <c r="C56" s="48" t="s">
        <v>5</v>
      </c>
      <c r="D56" s="49" t="s">
        <v>35</v>
      </c>
      <c r="E56" s="145">
        <f t="shared" si="2"/>
        <v>0</v>
      </c>
      <c r="F56" s="145">
        <f t="shared" si="2"/>
        <v>0</v>
      </c>
      <c r="G56" s="146">
        <f t="shared" si="2"/>
        <v>0</v>
      </c>
      <c r="H56" s="88"/>
      <c r="I56" s="524"/>
      <c r="J56" s="48" t="s">
        <v>5</v>
      </c>
      <c r="K56" s="49" t="s">
        <v>35</v>
      </c>
      <c r="L56" s="167">
        <f t="shared" si="3"/>
        <v>0</v>
      </c>
      <c r="M56" s="145">
        <f t="shared" si="3"/>
        <v>0</v>
      </c>
      <c r="N56" s="168">
        <f t="shared" si="3"/>
        <v>0</v>
      </c>
    </row>
    <row r="57" spans="1:14" s="18" customFormat="1" ht="30" customHeight="1" thickBot="1" x14ac:dyDescent="0.25">
      <c r="A57" s="536" t="s">
        <v>145</v>
      </c>
      <c r="B57" s="537"/>
      <c r="C57" s="537"/>
      <c r="D57" s="538"/>
      <c r="E57" s="283">
        <f>L53-E53</f>
        <v>7478290</v>
      </c>
      <c r="F57" s="283">
        <f>M53-F53</f>
        <v>0</v>
      </c>
      <c r="G57" s="284">
        <f>N53-G53</f>
        <v>635000</v>
      </c>
      <c r="H57" s="536" t="s">
        <v>146</v>
      </c>
      <c r="I57" s="537"/>
      <c r="J57" s="537"/>
      <c r="K57" s="538"/>
      <c r="L57" s="290"/>
      <c r="M57" s="283"/>
      <c r="N57" s="291"/>
    </row>
    <row r="58" spans="1:14" s="1" customFormat="1" ht="18" customHeight="1" x14ac:dyDescent="0.2">
      <c r="A58" s="53" t="s">
        <v>111</v>
      </c>
      <c r="B58" s="526" t="s">
        <v>112</v>
      </c>
      <c r="C58" s="527"/>
      <c r="D58" s="528"/>
      <c r="E58" s="147">
        <f>E59+E60+E61</f>
        <v>2979692</v>
      </c>
      <c r="F58" s="147">
        <f>F59+F60+F61</f>
        <v>29040393</v>
      </c>
      <c r="G58" s="148">
        <f>G59+G60+G61</f>
        <v>720000</v>
      </c>
      <c r="H58" s="53" t="s">
        <v>111</v>
      </c>
      <c r="I58" s="529" t="s">
        <v>113</v>
      </c>
      <c r="J58" s="530"/>
      <c r="K58" s="530"/>
      <c r="L58" s="170">
        <f>L59+L60</f>
        <v>247956178</v>
      </c>
      <c r="M58" s="147">
        <f>M59+M60</f>
        <v>331440320</v>
      </c>
      <c r="N58" s="171">
        <f>N59+N60</f>
        <v>389293507</v>
      </c>
    </row>
    <row r="59" spans="1:14" s="1" customFormat="1" ht="18" customHeight="1" x14ac:dyDescent="0.2">
      <c r="A59" s="47"/>
      <c r="B59" s="531" t="s">
        <v>114</v>
      </c>
      <c r="C59" s="48" t="s">
        <v>2</v>
      </c>
      <c r="D59" s="49" t="s">
        <v>11</v>
      </c>
      <c r="E59" s="145">
        <f t="shared" ref="E59:G61" si="4">E35+E54</f>
        <v>2928692</v>
      </c>
      <c r="F59" s="145">
        <f t="shared" si="4"/>
        <v>28905393</v>
      </c>
      <c r="G59" s="149">
        <f t="shared" si="4"/>
        <v>720000</v>
      </c>
      <c r="H59" s="495"/>
      <c r="I59" s="535" t="s">
        <v>115</v>
      </c>
      <c r="J59" s="48" t="s">
        <v>2</v>
      </c>
      <c r="K59" s="49" t="s">
        <v>11</v>
      </c>
      <c r="L59" s="172">
        <f t="shared" ref="L59:N61" si="5">L35+L54</f>
        <v>247956178</v>
      </c>
      <c r="M59" s="145">
        <f t="shared" si="5"/>
        <v>331440320</v>
      </c>
      <c r="N59" s="173">
        <f t="shared" si="5"/>
        <v>389293507</v>
      </c>
    </row>
    <row r="60" spans="1:14" s="1" customFormat="1" ht="18" customHeight="1" x14ac:dyDescent="0.2">
      <c r="A60" s="47"/>
      <c r="B60" s="532"/>
      <c r="C60" s="48" t="s">
        <v>3</v>
      </c>
      <c r="D60" s="49" t="s">
        <v>36</v>
      </c>
      <c r="E60" s="145">
        <f t="shared" si="4"/>
        <v>0</v>
      </c>
      <c r="F60" s="145">
        <f t="shared" si="4"/>
        <v>0</v>
      </c>
      <c r="G60" s="149">
        <f t="shared" si="4"/>
        <v>0</v>
      </c>
      <c r="H60" s="495"/>
      <c r="I60" s="535"/>
      <c r="J60" s="48" t="s">
        <v>3</v>
      </c>
      <c r="K60" s="49" t="s">
        <v>36</v>
      </c>
      <c r="L60" s="172">
        <f t="shared" si="5"/>
        <v>0</v>
      </c>
      <c r="M60" s="145">
        <f t="shared" si="5"/>
        <v>0</v>
      </c>
      <c r="N60" s="173">
        <f t="shared" si="5"/>
        <v>0</v>
      </c>
    </row>
    <row r="61" spans="1:14" s="1" customFormat="1" ht="18" customHeight="1" x14ac:dyDescent="0.2">
      <c r="A61" s="81"/>
      <c r="B61" s="533"/>
      <c r="C61" s="48" t="s">
        <v>5</v>
      </c>
      <c r="D61" s="49" t="s">
        <v>35</v>
      </c>
      <c r="E61" s="145">
        <f t="shared" si="4"/>
        <v>51000</v>
      </c>
      <c r="F61" s="145">
        <f t="shared" si="4"/>
        <v>135000</v>
      </c>
      <c r="G61" s="150">
        <f t="shared" si="4"/>
        <v>0</v>
      </c>
      <c r="H61" s="534"/>
      <c r="I61" s="535"/>
      <c r="J61" s="48" t="s">
        <v>5</v>
      </c>
      <c r="K61" s="49" t="s">
        <v>35</v>
      </c>
      <c r="L61" s="167">
        <f t="shared" si="5"/>
        <v>0</v>
      </c>
      <c r="M61" s="145">
        <f t="shared" si="5"/>
        <v>0</v>
      </c>
      <c r="N61" s="168">
        <f t="shared" si="5"/>
        <v>0</v>
      </c>
    </row>
    <row r="62" spans="1:14" s="18" customFormat="1" ht="30" customHeight="1" thickBot="1" x14ac:dyDescent="0.25">
      <c r="A62" s="536" t="s">
        <v>116</v>
      </c>
      <c r="B62" s="537"/>
      <c r="C62" s="537"/>
      <c r="D62" s="538"/>
      <c r="E62" s="283">
        <f>L58-E58</f>
        <v>244976486</v>
      </c>
      <c r="F62" s="283">
        <f>M58-F58</f>
        <v>302399927</v>
      </c>
      <c r="G62" s="284">
        <f>N58-G58</f>
        <v>388573507</v>
      </c>
      <c r="H62" s="536" t="s">
        <v>117</v>
      </c>
      <c r="I62" s="537"/>
      <c r="J62" s="537"/>
      <c r="K62" s="538"/>
      <c r="L62" s="290"/>
      <c r="M62" s="283"/>
      <c r="N62" s="291"/>
    </row>
    <row r="63" spans="1:14" s="1" customFormat="1" ht="18" customHeight="1" x14ac:dyDescent="0.2">
      <c r="A63" s="30" t="s">
        <v>118</v>
      </c>
      <c r="B63" s="517" t="s">
        <v>119</v>
      </c>
      <c r="C63" s="518"/>
      <c r="D63" s="519"/>
      <c r="E63" s="151">
        <f>E64+E65</f>
        <v>261026563</v>
      </c>
      <c r="F63" s="151">
        <f>F64+F65</f>
        <v>321885462</v>
      </c>
      <c r="G63" s="152">
        <f>G64+G65</f>
        <v>388573507</v>
      </c>
      <c r="H63" s="30" t="s">
        <v>118</v>
      </c>
      <c r="I63" s="517" t="s">
        <v>120</v>
      </c>
      <c r="J63" s="518"/>
      <c r="K63" s="519"/>
      <c r="L63" s="174">
        <v>0</v>
      </c>
      <c r="M63" s="151">
        <v>0</v>
      </c>
      <c r="N63" s="175">
        <v>0</v>
      </c>
    </row>
    <row r="64" spans="1:14" s="1" customFormat="1" ht="18" customHeight="1" x14ac:dyDescent="0.2">
      <c r="A64" s="54"/>
      <c r="B64" s="539" t="s">
        <v>121</v>
      </c>
      <c r="C64" s="28" t="s">
        <v>2</v>
      </c>
      <c r="D64" s="29" t="s">
        <v>122</v>
      </c>
      <c r="E64" s="101">
        <v>3200755</v>
      </c>
      <c r="F64" s="101">
        <v>16050077</v>
      </c>
      <c r="G64" s="153">
        <v>0</v>
      </c>
      <c r="H64" s="54"/>
      <c r="I64" s="539" t="s">
        <v>123</v>
      </c>
      <c r="J64" s="28" t="s">
        <v>2</v>
      </c>
      <c r="K64" s="29"/>
      <c r="L64" s="160"/>
      <c r="M64" s="101"/>
      <c r="N64" s="70"/>
    </row>
    <row r="65" spans="1:14" s="1" customFormat="1" ht="18" customHeight="1" x14ac:dyDescent="0.2">
      <c r="A65" s="54"/>
      <c r="B65" s="540"/>
      <c r="C65" s="28" t="s">
        <v>3</v>
      </c>
      <c r="D65" s="29" t="s">
        <v>139</v>
      </c>
      <c r="E65" s="101">
        <v>257825808</v>
      </c>
      <c r="F65" s="101">
        <v>305835385</v>
      </c>
      <c r="G65" s="153">
        <v>388573507</v>
      </c>
      <c r="H65" s="54"/>
      <c r="I65" s="540"/>
      <c r="J65" s="28" t="s">
        <v>3</v>
      </c>
      <c r="K65" s="29"/>
      <c r="L65" s="160"/>
      <c r="M65" s="101"/>
      <c r="N65" s="70"/>
    </row>
    <row r="66" spans="1:14" s="13" customFormat="1" ht="18" customHeight="1" x14ac:dyDescent="0.2">
      <c r="A66" s="319" t="s">
        <v>127</v>
      </c>
      <c r="B66" s="541" t="s">
        <v>61</v>
      </c>
      <c r="C66" s="542"/>
      <c r="D66" s="543"/>
      <c r="E66" s="321">
        <f>E67+E68+E69</f>
        <v>264006255</v>
      </c>
      <c r="F66" s="321">
        <f>F67+F68+F69</f>
        <v>350925855</v>
      </c>
      <c r="G66" s="322">
        <f>G67+G68+G69</f>
        <v>389293507</v>
      </c>
      <c r="H66" s="323" t="s">
        <v>127</v>
      </c>
      <c r="I66" s="541" t="s">
        <v>62</v>
      </c>
      <c r="J66" s="542"/>
      <c r="K66" s="543"/>
      <c r="L66" s="349">
        <f>L67+L68+L69</f>
        <v>247956178</v>
      </c>
      <c r="M66" s="321">
        <f>M67+M68+M69</f>
        <v>331440320</v>
      </c>
      <c r="N66" s="350">
        <f>N67+N68+N69</f>
        <v>389293507</v>
      </c>
    </row>
    <row r="67" spans="1:14" s="13" customFormat="1" ht="18" customHeight="1" x14ac:dyDescent="0.2">
      <c r="A67" s="325"/>
      <c r="B67" s="544" t="s">
        <v>128</v>
      </c>
      <c r="C67" s="326" t="s">
        <v>2</v>
      </c>
      <c r="D67" s="327" t="s">
        <v>11</v>
      </c>
      <c r="E67" s="329">
        <f>E59+E63</f>
        <v>263955255</v>
      </c>
      <c r="F67" s="329">
        <f>F59+F63</f>
        <v>350790855</v>
      </c>
      <c r="G67" s="330">
        <f>G59+G63</f>
        <v>389293507</v>
      </c>
      <c r="H67" s="331"/>
      <c r="I67" s="544" t="s">
        <v>129</v>
      </c>
      <c r="J67" s="326" t="s">
        <v>2</v>
      </c>
      <c r="K67" s="327" t="s">
        <v>11</v>
      </c>
      <c r="L67" s="351">
        <f>L59+L63</f>
        <v>247956178</v>
      </c>
      <c r="M67" s="329">
        <f>M59+M63</f>
        <v>331440320</v>
      </c>
      <c r="N67" s="352">
        <f>N59+N63</f>
        <v>389293507</v>
      </c>
    </row>
    <row r="68" spans="1:14" s="13" customFormat="1" ht="18" customHeight="1" x14ac:dyDescent="0.2">
      <c r="A68" s="325"/>
      <c r="B68" s="545"/>
      <c r="C68" s="326" t="s">
        <v>3</v>
      </c>
      <c r="D68" s="327" t="s">
        <v>36</v>
      </c>
      <c r="E68" s="329">
        <f t="shared" ref="E68:G69" si="6">E60</f>
        <v>0</v>
      </c>
      <c r="F68" s="329">
        <f t="shared" si="6"/>
        <v>0</v>
      </c>
      <c r="G68" s="330">
        <f t="shared" si="6"/>
        <v>0</v>
      </c>
      <c r="H68" s="331"/>
      <c r="I68" s="545"/>
      <c r="J68" s="326" t="s">
        <v>3</v>
      </c>
      <c r="K68" s="327" t="s">
        <v>36</v>
      </c>
      <c r="L68" s="351">
        <f>L60</f>
        <v>0</v>
      </c>
      <c r="M68" s="329">
        <f>M60</f>
        <v>0</v>
      </c>
      <c r="N68" s="352">
        <f>N60</f>
        <v>0</v>
      </c>
    </row>
    <row r="69" spans="1:14" s="13" customFormat="1" ht="18" customHeight="1" thickBot="1" x14ac:dyDescent="0.25">
      <c r="A69" s="332"/>
      <c r="B69" s="546"/>
      <c r="C69" s="333" t="s">
        <v>5</v>
      </c>
      <c r="D69" s="334" t="s">
        <v>35</v>
      </c>
      <c r="E69" s="337">
        <f t="shared" si="6"/>
        <v>51000</v>
      </c>
      <c r="F69" s="337">
        <f t="shared" si="6"/>
        <v>135000</v>
      </c>
      <c r="G69" s="345">
        <f t="shared" si="6"/>
        <v>0</v>
      </c>
      <c r="H69" s="336"/>
      <c r="I69" s="546"/>
      <c r="J69" s="333" t="s">
        <v>5</v>
      </c>
      <c r="K69" s="334" t="s">
        <v>35</v>
      </c>
      <c r="L69" s="335">
        <v>0</v>
      </c>
      <c r="M69" s="337">
        <v>0</v>
      </c>
      <c r="N69" s="353">
        <v>0</v>
      </c>
    </row>
  </sheetData>
  <mergeCells count="75">
    <mergeCell ref="B53:D53"/>
    <mergeCell ref="I53:K53"/>
    <mergeCell ref="B54:B56"/>
    <mergeCell ref="I54:I56"/>
    <mergeCell ref="B58:D58"/>
    <mergeCell ref="I58:K58"/>
    <mergeCell ref="A57:D57"/>
    <mergeCell ref="H57:K57"/>
    <mergeCell ref="B67:B69"/>
    <mergeCell ref="I67:I69"/>
    <mergeCell ref="B59:B61"/>
    <mergeCell ref="H59:H61"/>
    <mergeCell ref="I59:I61"/>
    <mergeCell ref="A62:D62"/>
    <mergeCell ref="H62:K62"/>
    <mergeCell ref="B63:D63"/>
    <mergeCell ref="I63:K63"/>
    <mergeCell ref="B64:B65"/>
    <mergeCell ref="I64:I65"/>
    <mergeCell ref="B66:D66"/>
    <mergeCell ref="I66:K66"/>
    <mergeCell ref="I45:I48"/>
    <mergeCell ref="J45:K45"/>
    <mergeCell ref="B45:B48"/>
    <mergeCell ref="C45:D45"/>
    <mergeCell ref="B49:B52"/>
    <mergeCell ref="C49:D49"/>
    <mergeCell ref="I49:I52"/>
    <mergeCell ref="J49:K49"/>
    <mergeCell ref="B35:B37"/>
    <mergeCell ref="H35:H37"/>
    <mergeCell ref="I35:I37"/>
    <mergeCell ref="B41:B44"/>
    <mergeCell ref="C41:D41"/>
    <mergeCell ref="I41:I44"/>
    <mergeCell ref="A39:N39"/>
    <mergeCell ref="B40:D40"/>
    <mergeCell ref="I40:K40"/>
    <mergeCell ref="A38:D38"/>
    <mergeCell ref="H38:K38"/>
    <mergeCell ref="J41:K41"/>
    <mergeCell ref="A28:G33"/>
    <mergeCell ref="I28:I33"/>
    <mergeCell ref="J28:K28"/>
    <mergeCell ref="B34:D34"/>
    <mergeCell ref="I34:K34"/>
    <mergeCell ref="J20:K20"/>
    <mergeCell ref="B24:B27"/>
    <mergeCell ref="C24:D24"/>
    <mergeCell ref="I24:I27"/>
    <mergeCell ref="J24:K24"/>
    <mergeCell ref="B20:B23"/>
    <mergeCell ref="C20:D20"/>
    <mergeCell ref="I20:I23"/>
    <mergeCell ref="B12:B15"/>
    <mergeCell ref="C12:D12"/>
    <mergeCell ref="I12:I15"/>
    <mergeCell ref="J12:K12"/>
    <mergeCell ref="B16:B19"/>
    <mergeCell ref="C16:D16"/>
    <mergeCell ref="I16:I19"/>
    <mergeCell ref="J16:K16"/>
    <mergeCell ref="B11:D11"/>
    <mergeCell ref="I11:K11"/>
    <mergeCell ref="K1:N1"/>
    <mergeCell ref="A3:N3"/>
    <mergeCell ref="A4:N4"/>
    <mergeCell ref="A5:N5"/>
    <mergeCell ref="A6:N6"/>
    <mergeCell ref="D7:K7"/>
    <mergeCell ref="A8:G8"/>
    <mergeCell ref="H8:N8"/>
    <mergeCell ref="C9:D9"/>
    <mergeCell ref="J9:K9"/>
    <mergeCell ref="A10:N10"/>
  </mergeCells>
  <pageMargins left="0" right="0" top="0.19685039370078741" bottom="0" header="0.31496062992125984" footer="0.31496062992125984"/>
  <pageSetup paperSize="9" scale="76" orientation="landscape" r:id="rId1"/>
  <rowBreaks count="1" manualBreakCount="1">
    <brk id="38" max="13" man="1"/>
  </rowBreaks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1:Q32"/>
  <sheetViews>
    <sheetView topLeftCell="A7" zoomScaleNormal="100" workbookViewId="0">
      <selection activeCell="Q17" sqref="Q17"/>
    </sheetView>
  </sheetViews>
  <sheetFormatPr defaultRowHeight="12.75" x14ac:dyDescent="0.2"/>
  <cols>
    <col min="1" max="1" width="4.140625" style="23" customWidth="1"/>
    <col min="2" max="2" width="4.28515625" style="23" customWidth="1"/>
    <col min="3" max="3" width="3.7109375" style="4" customWidth="1"/>
    <col min="4" max="4" width="45.7109375" style="4" customWidth="1"/>
    <col min="5" max="6" width="12.7109375" style="4" customWidth="1"/>
    <col min="7" max="7" width="12.7109375" style="11" customWidth="1"/>
    <col min="8" max="8" width="5.140625" style="19" customWidth="1"/>
    <col min="9" max="9" width="4.28515625" style="19" customWidth="1"/>
    <col min="10" max="10" width="3.7109375" style="19" customWidth="1"/>
    <col min="11" max="11" width="44.5703125" style="4" customWidth="1"/>
    <col min="12" max="13" width="12.7109375" style="4" customWidth="1"/>
    <col min="14" max="14" width="12.7109375" style="11" customWidth="1"/>
    <col min="15" max="16384" width="9.140625" style="4"/>
  </cols>
  <sheetData>
    <row r="1" spans="1:17" ht="14.25" x14ac:dyDescent="0.2">
      <c r="K1" s="456" t="s">
        <v>85</v>
      </c>
      <c r="L1" s="456"/>
      <c r="M1" s="456"/>
      <c r="N1" s="456"/>
      <c r="O1" s="43"/>
      <c r="P1" s="43"/>
    </row>
    <row r="2" spans="1:17" ht="14.25" x14ac:dyDescent="0.2">
      <c r="K2" s="44"/>
      <c r="L2" s="44"/>
      <c r="M2" s="44"/>
      <c r="N2" s="44"/>
      <c r="O2" s="43"/>
      <c r="P2" s="43"/>
    </row>
    <row r="3" spans="1:17" ht="15.95" customHeight="1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Q3" s="4" t="s">
        <v>86</v>
      </c>
    </row>
    <row r="4" spans="1:17" ht="15.95" customHeight="1" x14ac:dyDescent="0.25">
      <c r="A4" s="404" t="s">
        <v>198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7" ht="15.95" customHeight="1" x14ac:dyDescent="0.25">
      <c r="A5" s="404" t="s">
        <v>195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</row>
    <row r="6" spans="1:17" ht="15.95" customHeigh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7" ht="15.95" customHeight="1" thickBot="1" x14ac:dyDescent="0.35">
      <c r="D7" s="455"/>
      <c r="E7" s="455"/>
      <c r="F7" s="455"/>
      <c r="G7" s="455"/>
      <c r="H7" s="455"/>
      <c r="I7" s="455"/>
      <c r="J7" s="455"/>
      <c r="K7" s="455"/>
      <c r="L7" s="41"/>
      <c r="M7" s="41"/>
      <c r="N7" s="154" t="s">
        <v>179</v>
      </c>
    </row>
    <row r="8" spans="1:17" s="12" customFormat="1" ht="21.95" customHeight="1" x14ac:dyDescent="0.2">
      <c r="A8" s="480" t="s">
        <v>73</v>
      </c>
      <c r="B8" s="481"/>
      <c r="C8" s="481"/>
      <c r="D8" s="481"/>
      <c r="E8" s="482"/>
      <c r="F8" s="482"/>
      <c r="G8" s="483"/>
      <c r="H8" s="484" t="s">
        <v>74</v>
      </c>
      <c r="I8" s="484"/>
      <c r="J8" s="484"/>
      <c r="K8" s="484"/>
      <c r="L8" s="484"/>
      <c r="M8" s="484"/>
      <c r="N8" s="485"/>
    </row>
    <row r="9" spans="1:17" s="12" customFormat="1" ht="43.5" customHeight="1" thickBot="1" x14ac:dyDescent="0.25">
      <c r="A9" s="292" t="s">
        <v>87</v>
      </c>
      <c r="B9" s="276" t="s">
        <v>88</v>
      </c>
      <c r="C9" s="552"/>
      <c r="D9" s="553"/>
      <c r="E9" s="277" t="s">
        <v>181</v>
      </c>
      <c r="F9" s="277" t="s">
        <v>191</v>
      </c>
      <c r="G9" s="293" t="s">
        <v>201</v>
      </c>
      <c r="H9" s="275" t="s">
        <v>87</v>
      </c>
      <c r="I9" s="294" t="s">
        <v>88</v>
      </c>
      <c r="J9" s="554"/>
      <c r="K9" s="555"/>
      <c r="L9" s="277" t="s">
        <v>181</v>
      </c>
      <c r="M9" s="277" t="s">
        <v>191</v>
      </c>
      <c r="N9" s="293" t="s">
        <v>201</v>
      </c>
    </row>
    <row r="10" spans="1:17" s="1" customFormat="1" ht="18" customHeight="1" x14ac:dyDescent="0.2">
      <c r="A10" s="490" t="s">
        <v>89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1"/>
      <c r="L10" s="491"/>
      <c r="M10" s="491"/>
      <c r="N10" s="492"/>
    </row>
    <row r="11" spans="1:17" s="2" customFormat="1" ht="18" customHeight="1" x14ac:dyDescent="0.2">
      <c r="A11" s="25" t="s">
        <v>1</v>
      </c>
      <c r="B11" s="457" t="s">
        <v>90</v>
      </c>
      <c r="C11" s="458"/>
      <c r="D11" s="459"/>
      <c r="E11" s="39">
        <f>E12+E13+E14+E15</f>
        <v>585385327</v>
      </c>
      <c r="F11" s="39">
        <f>F12+F13+F14+F15</f>
        <v>614928506</v>
      </c>
      <c r="G11" s="60">
        <f>G12+G13+G14+G15</f>
        <v>598409296</v>
      </c>
      <c r="H11" s="22" t="s">
        <v>1</v>
      </c>
      <c r="I11" s="460" t="s">
        <v>44</v>
      </c>
      <c r="J11" s="461"/>
      <c r="K11" s="462"/>
      <c r="L11" s="67">
        <f>L12+L13+L14+L15+L16</f>
        <v>619227713</v>
      </c>
      <c r="M11" s="67">
        <f>M12+M13+M14+M15+M16</f>
        <v>618746848</v>
      </c>
      <c r="N11" s="71">
        <f>N12+N13+N14+N15+N16</f>
        <v>601358206</v>
      </c>
    </row>
    <row r="12" spans="1:17" s="1" customFormat="1" ht="18" customHeight="1" x14ac:dyDescent="0.2">
      <c r="A12" s="26"/>
      <c r="B12" s="55" t="s">
        <v>91</v>
      </c>
      <c r="C12" s="559" t="s">
        <v>77</v>
      </c>
      <c r="D12" s="560"/>
      <c r="E12" s="57">
        <v>503587157</v>
      </c>
      <c r="F12" s="57">
        <v>533515028</v>
      </c>
      <c r="G12" s="61">
        <v>530906731</v>
      </c>
      <c r="H12" s="21"/>
      <c r="I12" s="56" t="s">
        <v>92</v>
      </c>
      <c r="J12" s="558" t="s">
        <v>40</v>
      </c>
      <c r="K12" s="558"/>
      <c r="L12" s="62">
        <v>326301202</v>
      </c>
      <c r="M12" s="62">
        <v>326301202</v>
      </c>
      <c r="N12" s="257">
        <v>314383370</v>
      </c>
    </row>
    <row r="13" spans="1:17" s="1" customFormat="1" ht="18" customHeight="1" x14ac:dyDescent="0.2">
      <c r="A13" s="26"/>
      <c r="B13" s="55" t="s">
        <v>93</v>
      </c>
      <c r="C13" s="559" t="s">
        <v>7</v>
      </c>
      <c r="D13" s="560"/>
      <c r="E13" s="57">
        <v>0</v>
      </c>
      <c r="F13" s="57">
        <v>0</v>
      </c>
      <c r="G13" s="61">
        <v>0</v>
      </c>
      <c r="H13" s="21"/>
      <c r="I13" s="56" t="s">
        <v>94</v>
      </c>
      <c r="J13" s="561" t="s">
        <v>43</v>
      </c>
      <c r="K13" s="561"/>
      <c r="L13" s="66">
        <v>42419155</v>
      </c>
      <c r="M13" s="66">
        <v>42419155</v>
      </c>
      <c r="N13" s="257">
        <v>40869837</v>
      </c>
    </row>
    <row r="14" spans="1:17" s="1" customFormat="1" ht="18" customHeight="1" x14ac:dyDescent="0.2">
      <c r="A14" s="26"/>
      <c r="B14" s="55" t="s">
        <v>95</v>
      </c>
      <c r="C14" s="559" t="s">
        <v>69</v>
      </c>
      <c r="D14" s="560"/>
      <c r="E14" s="57">
        <v>0</v>
      </c>
      <c r="F14" s="57">
        <v>0</v>
      </c>
      <c r="G14" s="61">
        <v>0</v>
      </c>
      <c r="H14" s="21"/>
      <c r="I14" s="56" t="s">
        <v>96</v>
      </c>
      <c r="J14" s="561" t="s">
        <v>60</v>
      </c>
      <c r="K14" s="561"/>
      <c r="L14" s="66">
        <v>245507356</v>
      </c>
      <c r="M14" s="66">
        <v>245026491</v>
      </c>
      <c r="N14" s="257">
        <v>241104999</v>
      </c>
    </row>
    <row r="15" spans="1:17" s="1" customFormat="1" ht="18" customHeight="1" x14ac:dyDescent="0.2">
      <c r="A15" s="26"/>
      <c r="B15" s="55" t="s">
        <v>97</v>
      </c>
      <c r="C15" s="556" t="s">
        <v>76</v>
      </c>
      <c r="D15" s="557"/>
      <c r="E15" s="62">
        <v>81798170</v>
      </c>
      <c r="F15" s="62">
        <v>81413478</v>
      </c>
      <c r="G15" s="61">
        <v>67502565</v>
      </c>
      <c r="H15" s="21"/>
      <c r="I15" s="56" t="s">
        <v>98</v>
      </c>
      <c r="J15" s="558" t="s">
        <v>9</v>
      </c>
      <c r="K15" s="558"/>
      <c r="L15" s="62">
        <v>0</v>
      </c>
      <c r="M15" s="62">
        <v>0</v>
      </c>
      <c r="N15" s="257">
        <f t="shared" ref="N15:N16" si="0">M15</f>
        <v>0</v>
      </c>
    </row>
    <row r="16" spans="1:17" s="1" customFormat="1" ht="18" customHeight="1" x14ac:dyDescent="0.2">
      <c r="A16" s="503"/>
      <c r="B16" s="504"/>
      <c r="C16" s="504"/>
      <c r="D16" s="504"/>
      <c r="E16" s="504"/>
      <c r="F16" s="504"/>
      <c r="G16" s="505"/>
      <c r="H16" s="21"/>
      <c r="I16" s="56" t="s">
        <v>99</v>
      </c>
      <c r="J16" s="561" t="s">
        <v>37</v>
      </c>
      <c r="K16" s="561"/>
      <c r="L16" s="66">
        <v>5000000</v>
      </c>
      <c r="M16" s="66">
        <v>5000000</v>
      </c>
      <c r="N16" s="257">
        <f t="shared" si="0"/>
        <v>5000000</v>
      </c>
    </row>
    <row r="17" spans="1:14" s="1" customFormat="1" ht="18" customHeight="1" x14ac:dyDescent="0.2">
      <c r="A17" s="82" t="s">
        <v>1</v>
      </c>
      <c r="B17" s="562" t="s">
        <v>182</v>
      </c>
      <c r="C17" s="563"/>
      <c r="D17" s="564"/>
      <c r="E17" s="58">
        <f>E11</f>
        <v>585385327</v>
      </c>
      <c r="F17" s="58">
        <f>F11</f>
        <v>614928506</v>
      </c>
      <c r="G17" s="58">
        <f>G11</f>
        <v>598409296</v>
      </c>
      <c r="H17" s="83" t="s">
        <v>1</v>
      </c>
      <c r="I17" s="501" t="s">
        <v>132</v>
      </c>
      <c r="J17" s="502"/>
      <c r="K17" s="502"/>
      <c r="L17" s="63">
        <f>SUM(L12:L16)</f>
        <v>619227713</v>
      </c>
      <c r="M17" s="63">
        <f>SUM(M12:M16)</f>
        <v>618746848</v>
      </c>
      <c r="N17" s="72">
        <f>SUM(N12:N16)</f>
        <v>601358206</v>
      </c>
    </row>
    <row r="18" spans="1:14" s="13" customFormat="1" ht="30" customHeight="1" thickBot="1" x14ac:dyDescent="0.25">
      <c r="A18" s="565" t="s">
        <v>143</v>
      </c>
      <c r="B18" s="566"/>
      <c r="C18" s="566"/>
      <c r="D18" s="567"/>
      <c r="E18" s="283">
        <f>L17-E17</f>
        <v>33842386</v>
      </c>
      <c r="F18" s="283">
        <f>M17-F17</f>
        <v>3818342</v>
      </c>
      <c r="G18" s="285">
        <f>N17-G17</f>
        <v>2948910</v>
      </c>
      <c r="H18" s="565" t="s">
        <v>144</v>
      </c>
      <c r="I18" s="566"/>
      <c r="J18" s="566"/>
      <c r="K18" s="567"/>
      <c r="L18" s="295"/>
      <c r="M18" s="295"/>
      <c r="N18" s="369"/>
    </row>
    <row r="19" spans="1:14" s="1" customFormat="1" ht="18" customHeight="1" x14ac:dyDescent="0.2">
      <c r="A19" s="490" t="s">
        <v>75</v>
      </c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  <c r="N19" s="492"/>
    </row>
    <row r="20" spans="1:14" s="1" customFormat="1" ht="18" customHeight="1" x14ac:dyDescent="0.2">
      <c r="A20" s="25" t="s">
        <v>4</v>
      </c>
      <c r="B20" s="457" t="s">
        <v>52</v>
      </c>
      <c r="C20" s="458"/>
      <c r="D20" s="459"/>
      <c r="E20" s="60">
        <f>SUM(E21:E23)</f>
        <v>0</v>
      </c>
      <c r="F20" s="60">
        <f t="shared" ref="F20:G20" si="1">SUM(F21:F23)</f>
        <v>0</v>
      </c>
      <c r="G20" s="113">
        <f t="shared" si="1"/>
        <v>0</v>
      </c>
      <c r="H20" s="59" t="s">
        <v>4</v>
      </c>
      <c r="I20" s="460" t="s">
        <v>45</v>
      </c>
      <c r="J20" s="461"/>
      <c r="K20" s="462"/>
      <c r="L20" s="67">
        <f>SUM(L21:L23)</f>
        <v>1270000</v>
      </c>
      <c r="M20" s="67">
        <f t="shared" ref="M20:N20" si="2">SUM(M21:M23)</f>
        <v>1270000</v>
      </c>
      <c r="N20" s="71">
        <f t="shared" si="2"/>
        <v>1270000</v>
      </c>
    </row>
    <row r="21" spans="1:14" s="1" customFormat="1" ht="18" customHeight="1" x14ac:dyDescent="0.2">
      <c r="A21" s="26"/>
      <c r="B21" s="55" t="s">
        <v>102</v>
      </c>
      <c r="C21" s="559" t="s">
        <v>136</v>
      </c>
      <c r="D21" s="560"/>
      <c r="E21" s="66">
        <v>0</v>
      </c>
      <c r="F21" s="66">
        <v>0</v>
      </c>
      <c r="G21" s="61">
        <v>0</v>
      </c>
      <c r="H21" s="21"/>
      <c r="I21" s="56" t="s">
        <v>103</v>
      </c>
      <c r="J21" s="556" t="s">
        <v>38</v>
      </c>
      <c r="K21" s="557"/>
      <c r="L21" s="62">
        <v>1270000</v>
      </c>
      <c r="M21" s="62">
        <v>1270000</v>
      </c>
      <c r="N21" s="65">
        <v>1270000</v>
      </c>
    </row>
    <row r="22" spans="1:14" s="1" customFormat="1" ht="18" customHeight="1" x14ac:dyDescent="0.2">
      <c r="A22" s="26"/>
      <c r="B22" s="55" t="s">
        <v>104</v>
      </c>
      <c r="C22" s="559" t="s">
        <v>53</v>
      </c>
      <c r="D22" s="560"/>
      <c r="E22" s="66">
        <v>0</v>
      </c>
      <c r="F22" s="66">
        <v>0</v>
      </c>
      <c r="G22" s="61">
        <v>0</v>
      </c>
      <c r="H22" s="21"/>
      <c r="I22" s="56" t="s">
        <v>105</v>
      </c>
      <c r="J22" s="559" t="s">
        <v>39</v>
      </c>
      <c r="K22" s="560"/>
      <c r="L22" s="66">
        <v>0</v>
      </c>
      <c r="M22" s="66">
        <v>0</v>
      </c>
      <c r="N22" s="65">
        <v>0</v>
      </c>
    </row>
    <row r="23" spans="1:14" s="1" customFormat="1" ht="18" customHeight="1" x14ac:dyDescent="0.2">
      <c r="A23" s="26"/>
      <c r="B23" s="55" t="s">
        <v>106</v>
      </c>
      <c r="C23" s="556" t="s">
        <v>78</v>
      </c>
      <c r="D23" s="557"/>
      <c r="E23" s="66">
        <v>0</v>
      </c>
      <c r="F23" s="66">
        <v>0</v>
      </c>
      <c r="G23" s="61">
        <v>0</v>
      </c>
      <c r="H23" s="21"/>
      <c r="I23" s="56" t="s">
        <v>107</v>
      </c>
      <c r="J23" s="561" t="s">
        <v>108</v>
      </c>
      <c r="K23" s="561"/>
      <c r="L23" s="66">
        <v>0</v>
      </c>
      <c r="M23" s="66">
        <v>0</v>
      </c>
      <c r="N23" s="65">
        <v>0</v>
      </c>
    </row>
    <row r="24" spans="1:14" s="1" customFormat="1" ht="18" customHeight="1" x14ac:dyDescent="0.2">
      <c r="A24" s="82" t="s">
        <v>4</v>
      </c>
      <c r="B24" s="576" t="s">
        <v>183</v>
      </c>
      <c r="C24" s="577"/>
      <c r="D24" s="578"/>
      <c r="E24" s="63">
        <f>SUM(E21:E23)</f>
        <v>0</v>
      </c>
      <c r="F24" s="63">
        <f>SUM(F21:F23)</f>
        <v>0</v>
      </c>
      <c r="G24" s="64">
        <f>SUM(G21:G23)</f>
        <v>0</v>
      </c>
      <c r="H24" s="83" t="s">
        <v>4</v>
      </c>
      <c r="I24" s="576" t="s">
        <v>133</v>
      </c>
      <c r="J24" s="577"/>
      <c r="K24" s="578"/>
      <c r="L24" s="63">
        <f>L20</f>
        <v>1270000</v>
      </c>
      <c r="M24" s="63">
        <f t="shared" ref="M24:N24" si="3">M20</f>
        <v>1270000</v>
      </c>
      <c r="N24" s="72">
        <f t="shared" si="3"/>
        <v>1270000</v>
      </c>
    </row>
    <row r="25" spans="1:14" s="18" customFormat="1" ht="29.25" customHeight="1" thickBot="1" x14ac:dyDescent="0.25">
      <c r="A25" s="565" t="s">
        <v>145</v>
      </c>
      <c r="B25" s="566"/>
      <c r="C25" s="566"/>
      <c r="D25" s="567"/>
      <c r="E25" s="296">
        <f>L24-E24</f>
        <v>1270000</v>
      </c>
      <c r="F25" s="296">
        <f t="shared" ref="F25:G25" si="4">M24-F24</f>
        <v>1270000</v>
      </c>
      <c r="G25" s="296">
        <f t="shared" si="4"/>
        <v>1270000</v>
      </c>
      <c r="H25" s="565" t="s">
        <v>146</v>
      </c>
      <c r="I25" s="566"/>
      <c r="J25" s="566"/>
      <c r="K25" s="567"/>
      <c r="L25" s="297"/>
      <c r="M25" s="298"/>
      <c r="N25" s="291"/>
    </row>
    <row r="26" spans="1:14" s="1" customFormat="1" ht="18" customHeight="1" x14ac:dyDescent="0.2">
      <c r="A26" s="84" t="s">
        <v>111</v>
      </c>
      <c r="B26" s="526" t="s">
        <v>135</v>
      </c>
      <c r="C26" s="527"/>
      <c r="D26" s="528"/>
      <c r="E26" s="85">
        <f>E17+E24</f>
        <v>585385327</v>
      </c>
      <c r="F26" s="85">
        <f>F17+F24</f>
        <v>614928506</v>
      </c>
      <c r="G26" s="85">
        <f>G17+G24</f>
        <v>598409296</v>
      </c>
      <c r="H26" s="84" t="s">
        <v>111</v>
      </c>
      <c r="I26" s="529" t="s">
        <v>134</v>
      </c>
      <c r="J26" s="530"/>
      <c r="K26" s="530"/>
      <c r="L26" s="86">
        <f>L17+L24</f>
        <v>620497713</v>
      </c>
      <c r="M26" s="86">
        <f>M17+M24</f>
        <v>620016848</v>
      </c>
      <c r="N26" s="87">
        <f>N17+N24</f>
        <v>602628206</v>
      </c>
    </row>
    <row r="27" spans="1:14" s="18" customFormat="1" ht="19.5" customHeight="1" thickBot="1" x14ac:dyDescent="0.25">
      <c r="A27" s="536" t="s">
        <v>116</v>
      </c>
      <c r="B27" s="537"/>
      <c r="C27" s="537"/>
      <c r="D27" s="538"/>
      <c r="E27" s="296">
        <f>L26-E26</f>
        <v>35112386</v>
      </c>
      <c r="F27" s="296">
        <f>M26-F26</f>
        <v>5088342</v>
      </c>
      <c r="G27" s="296">
        <f>N26-G26</f>
        <v>4218910</v>
      </c>
      <c r="H27" s="536" t="s">
        <v>117</v>
      </c>
      <c r="I27" s="537"/>
      <c r="J27" s="537"/>
      <c r="K27" s="538"/>
      <c r="L27" s="297">
        <v>0</v>
      </c>
      <c r="M27" s="298">
        <v>0</v>
      </c>
      <c r="N27" s="291">
        <v>0</v>
      </c>
    </row>
    <row r="28" spans="1:14" s="1" customFormat="1" ht="18" customHeight="1" x14ac:dyDescent="0.2">
      <c r="A28" s="77" t="s">
        <v>118</v>
      </c>
      <c r="B28" s="571" t="s">
        <v>119</v>
      </c>
      <c r="C28" s="572"/>
      <c r="D28" s="573"/>
      <c r="E28" s="102">
        <f>E29+E30</f>
        <v>47556386</v>
      </c>
      <c r="F28" s="102">
        <f>F29+F30</f>
        <v>17532342</v>
      </c>
      <c r="G28" s="102">
        <f>G29+G30</f>
        <v>16662910</v>
      </c>
      <c r="H28" s="77" t="s">
        <v>118</v>
      </c>
      <c r="I28" s="571" t="s">
        <v>120</v>
      </c>
      <c r="J28" s="572"/>
      <c r="K28" s="573"/>
      <c r="L28" s="111">
        <f>L29+L30</f>
        <v>12444000</v>
      </c>
      <c r="M28" s="111">
        <f t="shared" ref="M28:N28" si="5">M29+M30</f>
        <v>12444000</v>
      </c>
      <c r="N28" s="112">
        <f t="shared" si="5"/>
        <v>12444000</v>
      </c>
    </row>
    <row r="29" spans="1:14" s="1" customFormat="1" ht="18" customHeight="1" x14ac:dyDescent="0.2">
      <c r="A29" s="54"/>
      <c r="B29" s="574" t="s">
        <v>121</v>
      </c>
      <c r="C29" s="28" t="s">
        <v>2</v>
      </c>
      <c r="D29" s="29" t="s">
        <v>122</v>
      </c>
      <c r="E29" s="101">
        <v>47556386</v>
      </c>
      <c r="F29" s="101">
        <v>17532342</v>
      </c>
      <c r="G29" s="70">
        <v>16662910</v>
      </c>
      <c r="H29" s="54"/>
      <c r="I29" s="574" t="s">
        <v>123</v>
      </c>
      <c r="J29" s="28" t="s">
        <v>2</v>
      </c>
      <c r="K29" s="29" t="s">
        <v>124</v>
      </c>
      <c r="L29" s="68">
        <v>0</v>
      </c>
      <c r="M29" s="69">
        <v>0</v>
      </c>
      <c r="N29" s="70">
        <v>0</v>
      </c>
    </row>
    <row r="30" spans="1:14" s="1" customFormat="1" ht="18" customHeight="1" thickBot="1" x14ac:dyDescent="0.25">
      <c r="A30" s="103"/>
      <c r="B30" s="575"/>
      <c r="C30" s="104" t="s">
        <v>3</v>
      </c>
      <c r="D30" s="105" t="s">
        <v>125</v>
      </c>
      <c r="E30" s="106">
        <v>0</v>
      </c>
      <c r="F30" s="106">
        <v>0</v>
      </c>
      <c r="G30" s="107">
        <v>0</v>
      </c>
      <c r="H30" s="103"/>
      <c r="I30" s="575"/>
      <c r="J30" s="104" t="s">
        <v>3</v>
      </c>
      <c r="K30" s="105" t="s">
        <v>126</v>
      </c>
      <c r="L30" s="232">
        <v>12444000</v>
      </c>
      <c r="M30" s="233">
        <v>12444000</v>
      </c>
      <c r="N30" s="107">
        <v>12444000</v>
      </c>
    </row>
    <row r="31" spans="1:14" s="13" customFormat="1" ht="18" customHeight="1" thickBot="1" x14ac:dyDescent="0.25">
      <c r="A31" s="314" t="s">
        <v>127</v>
      </c>
      <c r="B31" s="568" t="s">
        <v>130</v>
      </c>
      <c r="C31" s="569"/>
      <c r="D31" s="570"/>
      <c r="E31" s="315">
        <f>E26+E28</f>
        <v>632941713</v>
      </c>
      <c r="F31" s="315">
        <f>F26+F28</f>
        <v>632460848</v>
      </c>
      <c r="G31" s="315">
        <f>G26+G28</f>
        <v>615072206</v>
      </c>
      <c r="H31" s="316" t="s">
        <v>127</v>
      </c>
      <c r="I31" s="568" t="s">
        <v>131</v>
      </c>
      <c r="J31" s="569"/>
      <c r="K31" s="570"/>
      <c r="L31" s="317">
        <f>L26+L28</f>
        <v>632941713</v>
      </c>
      <c r="M31" s="317">
        <f>M26+M28</f>
        <v>632460848</v>
      </c>
      <c r="N31" s="318">
        <f>N26+N28</f>
        <v>615072206</v>
      </c>
    </row>
    <row r="32" spans="1:14" x14ac:dyDescent="0.2">
      <c r="L32" s="98"/>
      <c r="M32" s="98"/>
      <c r="N32" s="98"/>
    </row>
  </sheetData>
  <mergeCells count="49">
    <mergeCell ref="C22:D22"/>
    <mergeCell ref="J22:K22"/>
    <mergeCell ref="C23:D23"/>
    <mergeCell ref="J23:K23"/>
    <mergeCell ref="A19:N19"/>
    <mergeCell ref="B20:D20"/>
    <mergeCell ref="I20:K20"/>
    <mergeCell ref="C21:D21"/>
    <mergeCell ref="J21:K21"/>
    <mergeCell ref="A25:D25"/>
    <mergeCell ref="H25:K25"/>
    <mergeCell ref="B29:B30"/>
    <mergeCell ref="I29:I30"/>
    <mergeCell ref="B24:D24"/>
    <mergeCell ref="I24:K24"/>
    <mergeCell ref="B26:D26"/>
    <mergeCell ref="I26:K26"/>
    <mergeCell ref="B31:D31"/>
    <mergeCell ref="I31:K31"/>
    <mergeCell ref="A27:D27"/>
    <mergeCell ref="H27:K27"/>
    <mergeCell ref="B28:D28"/>
    <mergeCell ref="I28:K28"/>
    <mergeCell ref="A16:G16"/>
    <mergeCell ref="J16:K16"/>
    <mergeCell ref="B17:D17"/>
    <mergeCell ref="I17:K17"/>
    <mergeCell ref="A18:D18"/>
    <mergeCell ref="H18:K18"/>
    <mergeCell ref="C15:D15"/>
    <mergeCell ref="J15:K15"/>
    <mergeCell ref="C12:D12"/>
    <mergeCell ref="J12:K12"/>
    <mergeCell ref="C13:D13"/>
    <mergeCell ref="J13:K13"/>
    <mergeCell ref="C14:D14"/>
    <mergeCell ref="J14:K14"/>
    <mergeCell ref="C9:D9"/>
    <mergeCell ref="J9:K9"/>
    <mergeCell ref="A10:N10"/>
    <mergeCell ref="B11:D11"/>
    <mergeCell ref="I11:K11"/>
    <mergeCell ref="A8:G8"/>
    <mergeCell ref="H8:N8"/>
    <mergeCell ref="K1:N1"/>
    <mergeCell ref="A3:N3"/>
    <mergeCell ref="A4:N4"/>
    <mergeCell ref="A5:N5"/>
    <mergeCell ref="D7:K7"/>
  </mergeCells>
  <pageMargins left="0.11811023622047245" right="0.11811023622047245" top="0.59055118110236227" bottom="0.15748031496062992" header="0.31496062992125984" footer="0.31496062992125984"/>
  <pageSetup paperSize="9" scale="75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79998168889431442"/>
  </sheetPr>
  <dimension ref="A1:P19"/>
  <sheetViews>
    <sheetView tabSelected="1" topLeftCell="A4" zoomScaleNormal="100" workbookViewId="0">
      <selection activeCell="G23" sqref="G23"/>
    </sheetView>
  </sheetViews>
  <sheetFormatPr defaultRowHeight="12.75" x14ac:dyDescent="0.2"/>
  <cols>
    <col min="1" max="1" width="3.140625" style="4" customWidth="1"/>
    <col min="2" max="2" width="26.85546875" style="99" customWidth="1"/>
    <col min="3" max="3" width="11.42578125" style="4" customWidth="1"/>
    <col min="4" max="5" width="8.7109375" style="4" customWidth="1"/>
    <col min="6" max="6" width="9.85546875" style="4" customWidth="1"/>
    <col min="7" max="7" width="11.140625" style="4" customWidth="1"/>
    <col min="8" max="9" width="8.7109375" style="4" customWidth="1"/>
    <col min="10" max="10" width="9.5703125" style="4" customWidth="1"/>
    <col min="11" max="11" width="9.7109375" style="4" customWidth="1"/>
    <col min="12" max="12" width="9.5703125" style="4" customWidth="1"/>
    <col min="13" max="13" width="9.85546875" style="4" customWidth="1"/>
    <col min="14" max="14" width="7.7109375" style="4" customWidth="1"/>
    <col min="15" max="15" width="12.140625" style="4" customWidth="1"/>
    <col min="16" max="255" width="9.140625" style="4"/>
    <col min="256" max="256" width="3.140625" style="4" customWidth="1"/>
    <col min="257" max="257" width="14.28515625" style="4" customWidth="1"/>
    <col min="258" max="258" width="9.7109375" style="4" customWidth="1"/>
    <col min="259" max="270" width="8.7109375" style="4" customWidth="1"/>
    <col min="271" max="511" width="9.140625" style="4"/>
    <col min="512" max="512" width="3.140625" style="4" customWidth="1"/>
    <col min="513" max="513" width="14.28515625" style="4" customWidth="1"/>
    <col min="514" max="514" width="9.7109375" style="4" customWidth="1"/>
    <col min="515" max="526" width="8.7109375" style="4" customWidth="1"/>
    <col min="527" max="767" width="9.140625" style="4"/>
    <col min="768" max="768" width="3.140625" style="4" customWidth="1"/>
    <col min="769" max="769" width="14.28515625" style="4" customWidth="1"/>
    <col min="770" max="770" width="9.7109375" style="4" customWidth="1"/>
    <col min="771" max="782" width="8.7109375" style="4" customWidth="1"/>
    <col min="783" max="1023" width="9.140625" style="4"/>
    <col min="1024" max="1024" width="3.140625" style="4" customWidth="1"/>
    <col min="1025" max="1025" width="14.28515625" style="4" customWidth="1"/>
    <col min="1026" max="1026" width="9.7109375" style="4" customWidth="1"/>
    <col min="1027" max="1038" width="8.7109375" style="4" customWidth="1"/>
    <col min="1039" max="1279" width="9.140625" style="4"/>
    <col min="1280" max="1280" width="3.140625" style="4" customWidth="1"/>
    <col min="1281" max="1281" width="14.28515625" style="4" customWidth="1"/>
    <col min="1282" max="1282" width="9.7109375" style="4" customWidth="1"/>
    <col min="1283" max="1294" width="8.7109375" style="4" customWidth="1"/>
    <col min="1295" max="1535" width="9.140625" style="4"/>
    <col min="1536" max="1536" width="3.140625" style="4" customWidth="1"/>
    <col min="1537" max="1537" width="14.28515625" style="4" customWidth="1"/>
    <col min="1538" max="1538" width="9.7109375" style="4" customWidth="1"/>
    <col min="1539" max="1550" width="8.7109375" style="4" customWidth="1"/>
    <col min="1551" max="1791" width="9.140625" style="4"/>
    <col min="1792" max="1792" width="3.140625" style="4" customWidth="1"/>
    <col min="1793" max="1793" width="14.28515625" style="4" customWidth="1"/>
    <col min="1794" max="1794" width="9.7109375" style="4" customWidth="1"/>
    <col min="1795" max="1806" width="8.7109375" style="4" customWidth="1"/>
    <col min="1807" max="2047" width="9.140625" style="4"/>
    <col min="2048" max="2048" width="3.140625" style="4" customWidth="1"/>
    <col min="2049" max="2049" width="14.28515625" style="4" customWidth="1"/>
    <col min="2050" max="2050" width="9.7109375" style="4" customWidth="1"/>
    <col min="2051" max="2062" width="8.7109375" style="4" customWidth="1"/>
    <col min="2063" max="2303" width="9.140625" style="4"/>
    <col min="2304" max="2304" width="3.140625" style="4" customWidth="1"/>
    <col min="2305" max="2305" width="14.28515625" style="4" customWidth="1"/>
    <col min="2306" max="2306" width="9.7109375" style="4" customWidth="1"/>
    <col min="2307" max="2318" width="8.7109375" style="4" customWidth="1"/>
    <col min="2319" max="2559" width="9.140625" style="4"/>
    <col min="2560" max="2560" width="3.140625" style="4" customWidth="1"/>
    <col min="2561" max="2561" width="14.28515625" style="4" customWidth="1"/>
    <col min="2562" max="2562" width="9.7109375" style="4" customWidth="1"/>
    <col min="2563" max="2574" width="8.7109375" style="4" customWidth="1"/>
    <col min="2575" max="2815" width="9.140625" style="4"/>
    <col min="2816" max="2816" width="3.140625" style="4" customWidth="1"/>
    <col min="2817" max="2817" width="14.28515625" style="4" customWidth="1"/>
    <col min="2818" max="2818" width="9.7109375" style="4" customWidth="1"/>
    <col min="2819" max="2830" width="8.7109375" style="4" customWidth="1"/>
    <col min="2831" max="3071" width="9.140625" style="4"/>
    <col min="3072" max="3072" width="3.140625" style="4" customWidth="1"/>
    <col min="3073" max="3073" width="14.28515625" style="4" customWidth="1"/>
    <col min="3074" max="3074" width="9.7109375" style="4" customWidth="1"/>
    <col min="3075" max="3086" width="8.7109375" style="4" customWidth="1"/>
    <col min="3087" max="3327" width="9.140625" style="4"/>
    <col min="3328" max="3328" width="3.140625" style="4" customWidth="1"/>
    <col min="3329" max="3329" width="14.28515625" style="4" customWidth="1"/>
    <col min="3330" max="3330" width="9.7109375" style="4" customWidth="1"/>
    <col min="3331" max="3342" width="8.7109375" style="4" customWidth="1"/>
    <col min="3343" max="3583" width="9.140625" style="4"/>
    <col min="3584" max="3584" width="3.140625" style="4" customWidth="1"/>
    <col min="3585" max="3585" width="14.28515625" style="4" customWidth="1"/>
    <col min="3586" max="3586" width="9.7109375" style="4" customWidth="1"/>
    <col min="3587" max="3598" width="8.7109375" style="4" customWidth="1"/>
    <col min="3599" max="3839" width="9.140625" style="4"/>
    <col min="3840" max="3840" width="3.140625" style="4" customWidth="1"/>
    <col min="3841" max="3841" width="14.28515625" style="4" customWidth="1"/>
    <col min="3842" max="3842" width="9.7109375" style="4" customWidth="1"/>
    <col min="3843" max="3854" width="8.7109375" style="4" customWidth="1"/>
    <col min="3855" max="4095" width="9.140625" style="4"/>
    <col min="4096" max="4096" width="3.140625" style="4" customWidth="1"/>
    <col min="4097" max="4097" width="14.28515625" style="4" customWidth="1"/>
    <col min="4098" max="4098" width="9.7109375" style="4" customWidth="1"/>
    <col min="4099" max="4110" width="8.7109375" style="4" customWidth="1"/>
    <col min="4111" max="4351" width="9.140625" style="4"/>
    <col min="4352" max="4352" width="3.140625" style="4" customWidth="1"/>
    <col min="4353" max="4353" width="14.28515625" style="4" customWidth="1"/>
    <col min="4354" max="4354" width="9.7109375" style="4" customWidth="1"/>
    <col min="4355" max="4366" width="8.7109375" style="4" customWidth="1"/>
    <col min="4367" max="4607" width="9.140625" style="4"/>
    <col min="4608" max="4608" width="3.140625" style="4" customWidth="1"/>
    <col min="4609" max="4609" width="14.28515625" style="4" customWidth="1"/>
    <col min="4610" max="4610" width="9.7109375" style="4" customWidth="1"/>
    <col min="4611" max="4622" width="8.7109375" style="4" customWidth="1"/>
    <col min="4623" max="4863" width="9.140625" style="4"/>
    <col min="4864" max="4864" width="3.140625" style="4" customWidth="1"/>
    <col min="4865" max="4865" width="14.28515625" style="4" customWidth="1"/>
    <col min="4866" max="4866" width="9.7109375" style="4" customWidth="1"/>
    <col min="4867" max="4878" width="8.7109375" style="4" customWidth="1"/>
    <col min="4879" max="5119" width="9.140625" style="4"/>
    <col min="5120" max="5120" width="3.140625" style="4" customWidth="1"/>
    <col min="5121" max="5121" width="14.28515625" style="4" customWidth="1"/>
    <col min="5122" max="5122" width="9.7109375" style="4" customWidth="1"/>
    <col min="5123" max="5134" width="8.7109375" style="4" customWidth="1"/>
    <col min="5135" max="5375" width="9.140625" style="4"/>
    <col min="5376" max="5376" width="3.140625" style="4" customWidth="1"/>
    <col min="5377" max="5377" width="14.28515625" style="4" customWidth="1"/>
    <col min="5378" max="5378" width="9.7109375" style="4" customWidth="1"/>
    <col min="5379" max="5390" width="8.7109375" style="4" customWidth="1"/>
    <col min="5391" max="5631" width="9.140625" style="4"/>
    <col min="5632" max="5632" width="3.140625" style="4" customWidth="1"/>
    <col min="5633" max="5633" width="14.28515625" style="4" customWidth="1"/>
    <col min="5634" max="5634" width="9.7109375" style="4" customWidth="1"/>
    <col min="5635" max="5646" width="8.7109375" style="4" customWidth="1"/>
    <col min="5647" max="5887" width="9.140625" style="4"/>
    <col min="5888" max="5888" width="3.140625" style="4" customWidth="1"/>
    <col min="5889" max="5889" width="14.28515625" style="4" customWidth="1"/>
    <col min="5890" max="5890" width="9.7109375" style="4" customWidth="1"/>
    <col min="5891" max="5902" width="8.7109375" style="4" customWidth="1"/>
    <col min="5903" max="6143" width="9.140625" style="4"/>
    <col min="6144" max="6144" width="3.140625" style="4" customWidth="1"/>
    <col min="6145" max="6145" width="14.28515625" style="4" customWidth="1"/>
    <col min="6146" max="6146" width="9.7109375" style="4" customWidth="1"/>
    <col min="6147" max="6158" width="8.7109375" style="4" customWidth="1"/>
    <col min="6159" max="6399" width="9.140625" style="4"/>
    <col min="6400" max="6400" width="3.140625" style="4" customWidth="1"/>
    <col min="6401" max="6401" width="14.28515625" style="4" customWidth="1"/>
    <col min="6402" max="6402" width="9.7109375" style="4" customWidth="1"/>
    <col min="6403" max="6414" width="8.7109375" style="4" customWidth="1"/>
    <col min="6415" max="6655" width="9.140625" style="4"/>
    <col min="6656" max="6656" width="3.140625" style="4" customWidth="1"/>
    <col min="6657" max="6657" width="14.28515625" style="4" customWidth="1"/>
    <col min="6658" max="6658" width="9.7109375" style="4" customWidth="1"/>
    <col min="6659" max="6670" width="8.7109375" style="4" customWidth="1"/>
    <col min="6671" max="6911" width="9.140625" style="4"/>
    <col min="6912" max="6912" width="3.140625" style="4" customWidth="1"/>
    <col min="6913" max="6913" width="14.28515625" style="4" customWidth="1"/>
    <col min="6914" max="6914" width="9.7109375" style="4" customWidth="1"/>
    <col min="6915" max="6926" width="8.7109375" style="4" customWidth="1"/>
    <col min="6927" max="7167" width="9.140625" style="4"/>
    <col min="7168" max="7168" width="3.140625" style="4" customWidth="1"/>
    <col min="7169" max="7169" width="14.28515625" style="4" customWidth="1"/>
    <col min="7170" max="7170" width="9.7109375" style="4" customWidth="1"/>
    <col min="7171" max="7182" width="8.7109375" style="4" customWidth="1"/>
    <col min="7183" max="7423" width="9.140625" style="4"/>
    <col min="7424" max="7424" width="3.140625" style="4" customWidth="1"/>
    <col min="7425" max="7425" width="14.28515625" style="4" customWidth="1"/>
    <col min="7426" max="7426" width="9.7109375" style="4" customWidth="1"/>
    <col min="7427" max="7438" width="8.7109375" style="4" customWidth="1"/>
    <col min="7439" max="7679" width="9.140625" style="4"/>
    <col min="7680" max="7680" width="3.140625" style="4" customWidth="1"/>
    <col min="7681" max="7681" width="14.28515625" style="4" customWidth="1"/>
    <col min="7682" max="7682" width="9.7109375" style="4" customWidth="1"/>
    <col min="7683" max="7694" width="8.7109375" style="4" customWidth="1"/>
    <col min="7695" max="7935" width="9.140625" style="4"/>
    <col min="7936" max="7936" width="3.140625" style="4" customWidth="1"/>
    <col min="7937" max="7937" width="14.28515625" style="4" customWidth="1"/>
    <col min="7938" max="7938" width="9.7109375" style="4" customWidth="1"/>
    <col min="7939" max="7950" width="8.7109375" style="4" customWidth="1"/>
    <col min="7951" max="8191" width="9.140625" style="4"/>
    <col min="8192" max="8192" width="3.140625" style="4" customWidth="1"/>
    <col min="8193" max="8193" width="14.28515625" style="4" customWidth="1"/>
    <col min="8194" max="8194" width="9.7109375" style="4" customWidth="1"/>
    <col min="8195" max="8206" width="8.7109375" style="4" customWidth="1"/>
    <col min="8207" max="8447" width="9.140625" style="4"/>
    <col min="8448" max="8448" width="3.140625" style="4" customWidth="1"/>
    <col min="8449" max="8449" width="14.28515625" style="4" customWidth="1"/>
    <col min="8450" max="8450" width="9.7109375" style="4" customWidth="1"/>
    <col min="8451" max="8462" width="8.7109375" style="4" customWidth="1"/>
    <col min="8463" max="8703" width="9.140625" style="4"/>
    <col min="8704" max="8704" width="3.140625" style="4" customWidth="1"/>
    <col min="8705" max="8705" width="14.28515625" style="4" customWidth="1"/>
    <col min="8706" max="8706" width="9.7109375" style="4" customWidth="1"/>
    <col min="8707" max="8718" width="8.7109375" style="4" customWidth="1"/>
    <col min="8719" max="8959" width="9.140625" style="4"/>
    <col min="8960" max="8960" width="3.140625" style="4" customWidth="1"/>
    <col min="8961" max="8961" width="14.28515625" style="4" customWidth="1"/>
    <col min="8962" max="8962" width="9.7109375" style="4" customWidth="1"/>
    <col min="8963" max="8974" width="8.7109375" style="4" customWidth="1"/>
    <col min="8975" max="9215" width="9.140625" style="4"/>
    <col min="9216" max="9216" width="3.140625" style="4" customWidth="1"/>
    <col min="9217" max="9217" width="14.28515625" style="4" customWidth="1"/>
    <col min="9218" max="9218" width="9.7109375" style="4" customWidth="1"/>
    <col min="9219" max="9230" width="8.7109375" style="4" customWidth="1"/>
    <col min="9231" max="9471" width="9.140625" style="4"/>
    <col min="9472" max="9472" width="3.140625" style="4" customWidth="1"/>
    <col min="9473" max="9473" width="14.28515625" style="4" customWidth="1"/>
    <col min="9474" max="9474" width="9.7109375" style="4" customWidth="1"/>
    <col min="9475" max="9486" width="8.7109375" style="4" customWidth="1"/>
    <col min="9487" max="9727" width="9.140625" style="4"/>
    <col min="9728" max="9728" width="3.140625" style="4" customWidth="1"/>
    <col min="9729" max="9729" width="14.28515625" style="4" customWidth="1"/>
    <col min="9730" max="9730" width="9.7109375" style="4" customWidth="1"/>
    <col min="9731" max="9742" width="8.7109375" style="4" customWidth="1"/>
    <col min="9743" max="9983" width="9.140625" style="4"/>
    <col min="9984" max="9984" width="3.140625" style="4" customWidth="1"/>
    <col min="9985" max="9985" width="14.28515625" style="4" customWidth="1"/>
    <col min="9986" max="9986" width="9.7109375" style="4" customWidth="1"/>
    <col min="9987" max="9998" width="8.7109375" style="4" customWidth="1"/>
    <col min="9999" max="10239" width="9.140625" style="4"/>
    <col min="10240" max="10240" width="3.140625" style="4" customWidth="1"/>
    <col min="10241" max="10241" width="14.28515625" style="4" customWidth="1"/>
    <col min="10242" max="10242" width="9.7109375" style="4" customWidth="1"/>
    <col min="10243" max="10254" width="8.7109375" style="4" customWidth="1"/>
    <col min="10255" max="10495" width="9.140625" style="4"/>
    <col min="10496" max="10496" width="3.140625" style="4" customWidth="1"/>
    <col min="10497" max="10497" width="14.28515625" style="4" customWidth="1"/>
    <col min="10498" max="10498" width="9.7109375" style="4" customWidth="1"/>
    <col min="10499" max="10510" width="8.7109375" style="4" customWidth="1"/>
    <col min="10511" max="10751" width="9.140625" style="4"/>
    <col min="10752" max="10752" width="3.140625" style="4" customWidth="1"/>
    <col min="10753" max="10753" width="14.28515625" style="4" customWidth="1"/>
    <col min="10754" max="10754" width="9.7109375" style="4" customWidth="1"/>
    <col min="10755" max="10766" width="8.7109375" style="4" customWidth="1"/>
    <col min="10767" max="11007" width="9.140625" style="4"/>
    <col min="11008" max="11008" width="3.140625" style="4" customWidth="1"/>
    <col min="11009" max="11009" width="14.28515625" style="4" customWidth="1"/>
    <col min="11010" max="11010" width="9.7109375" style="4" customWidth="1"/>
    <col min="11011" max="11022" width="8.7109375" style="4" customWidth="1"/>
    <col min="11023" max="11263" width="9.140625" style="4"/>
    <col min="11264" max="11264" width="3.140625" style="4" customWidth="1"/>
    <col min="11265" max="11265" width="14.28515625" style="4" customWidth="1"/>
    <col min="11266" max="11266" width="9.7109375" style="4" customWidth="1"/>
    <col min="11267" max="11278" width="8.7109375" style="4" customWidth="1"/>
    <col min="11279" max="11519" width="9.140625" style="4"/>
    <col min="11520" max="11520" width="3.140625" style="4" customWidth="1"/>
    <col min="11521" max="11521" width="14.28515625" style="4" customWidth="1"/>
    <col min="11522" max="11522" width="9.7109375" style="4" customWidth="1"/>
    <col min="11523" max="11534" width="8.7109375" style="4" customWidth="1"/>
    <col min="11535" max="11775" width="9.140625" style="4"/>
    <col min="11776" max="11776" width="3.140625" style="4" customWidth="1"/>
    <col min="11777" max="11777" width="14.28515625" style="4" customWidth="1"/>
    <col min="11778" max="11778" width="9.7109375" style="4" customWidth="1"/>
    <col min="11779" max="11790" width="8.7109375" style="4" customWidth="1"/>
    <col min="11791" max="12031" width="9.140625" style="4"/>
    <col min="12032" max="12032" width="3.140625" style="4" customWidth="1"/>
    <col min="12033" max="12033" width="14.28515625" style="4" customWidth="1"/>
    <col min="12034" max="12034" width="9.7109375" style="4" customWidth="1"/>
    <col min="12035" max="12046" width="8.7109375" style="4" customWidth="1"/>
    <col min="12047" max="12287" width="9.140625" style="4"/>
    <col min="12288" max="12288" width="3.140625" style="4" customWidth="1"/>
    <col min="12289" max="12289" width="14.28515625" style="4" customWidth="1"/>
    <col min="12290" max="12290" width="9.7109375" style="4" customWidth="1"/>
    <col min="12291" max="12302" width="8.7109375" style="4" customWidth="1"/>
    <col min="12303" max="12543" width="9.140625" style="4"/>
    <col min="12544" max="12544" width="3.140625" style="4" customWidth="1"/>
    <col min="12545" max="12545" width="14.28515625" style="4" customWidth="1"/>
    <col min="12546" max="12546" width="9.7109375" style="4" customWidth="1"/>
    <col min="12547" max="12558" width="8.7109375" style="4" customWidth="1"/>
    <col min="12559" max="12799" width="9.140625" style="4"/>
    <col min="12800" max="12800" width="3.140625" style="4" customWidth="1"/>
    <col min="12801" max="12801" width="14.28515625" style="4" customWidth="1"/>
    <col min="12802" max="12802" width="9.7109375" style="4" customWidth="1"/>
    <col min="12803" max="12814" width="8.7109375" style="4" customWidth="1"/>
    <col min="12815" max="13055" width="9.140625" style="4"/>
    <col min="13056" max="13056" width="3.140625" style="4" customWidth="1"/>
    <col min="13057" max="13057" width="14.28515625" style="4" customWidth="1"/>
    <col min="13058" max="13058" width="9.7109375" style="4" customWidth="1"/>
    <col min="13059" max="13070" width="8.7109375" style="4" customWidth="1"/>
    <col min="13071" max="13311" width="9.140625" style="4"/>
    <col min="13312" max="13312" width="3.140625" style="4" customWidth="1"/>
    <col min="13313" max="13313" width="14.28515625" style="4" customWidth="1"/>
    <col min="13314" max="13314" width="9.7109375" style="4" customWidth="1"/>
    <col min="13315" max="13326" width="8.7109375" style="4" customWidth="1"/>
    <col min="13327" max="13567" width="9.140625" style="4"/>
    <col min="13568" max="13568" width="3.140625" style="4" customWidth="1"/>
    <col min="13569" max="13569" width="14.28515625" style="4" customWidth="1"/>
    <col min="13570" max="13570" width="9.7109375" style="4" customWidth="1"/>
    <col min="13571" max="13582" width="8.7109375" style="4" customWidth="1"/>
    <col min="13583" max="13823" width="9.140625" style="4"/>
    <col min="13824" max="13824" width="3.140625" style="4" customWidth="1"/>
    <col min="13825" max="13825" width="14.28515625" style="4" customWidth="1"/>
    <col min="13826" max="13826" width="9.7109375" style="4" customWidth="1"/>
    <col min="13827" max="13838" width="8.7109375" style="4" customWidth="1"/>
    <col min="13839" max="14079" width="9.140625" style="4"/>
    <col min="14080" max="14080" width="3.140625" style="4" customWidth="1"/>
    <col min="14081" max="14081" width="14.28515625" style="4" customWidth="1"/>
    <col min="14082" max="14082" width="9.7109375" style="4" customWidth="1"/>
    <col min="14083" max="14094" width="8.7109375" style="4" customWidth="1"/>
    <col min="14095" max="14335" width="9.140625" style="4"/>
    <col min="14336" max="14336" width="3.140625" style="4" customWidth="1"/>
    <col min="14337" max="14337" width="14.28515625" style="4" customWidth="1"/>
    <col min="14338" max="14338" width="9.7109375" style="4" customWidth="1"/>
    <col min="14339" max="14350" width="8.7109375" style="4" customWidth="1"/>
    <col min="14351" max="14591" width="9.140625" style="4"/>
    <col min="14592" max="14592" width="3.140625" style="4" customWidth="1"/>
    <col min="14593" max="14593" width="14.28515625" style="4" customWidth="1"/>
    <col min="14594" max="14594" width="9.7109375" style="4" customWidth="1"/>
    <col min="14595" max="14606" width="8.7109375" style="4" customWidth="1"/>
    <col min="14607" max="14847" width="9.140625" style="4"/>
    <col min="14848" max="14848" width="3.140625" style="4" customWidth="1"/>
    <col min="14849" max="14849" width="14.28515625" style="4" customWidth="1"/>
    <col min="14850" max="14850" width="9.7109375" style="4" customWidth="1"/>
    <col min="14851" max="14862" width="8.7109375" style="4" customWidth="1"/>
    <col min="14863" max="15103" width="9.140625" style="4"/>
    <col min="15104" max="15104" width="3.140625" style="4" customWidth="1"/>
    <col min="15105" max="15105" width="14.28515625" style="4" customWidth="1"/>
    <col min="15106" max="15106" width="9.7109375" style="4" customWidth="1"/>
    <col min="15107" max="15118" width="8.7109375" style="4" customWidth="1"/>
    <col min="15119" max="15359" width="9.140625" style="4"/>
    <col min="15360" max="15360" width="3.140625" style="4" customWidth="1"/>
    <col min="15361" max="15361" width="14.28515625" style="4" customWidth="1"/>
    <col min="15362" max="15362" width="9.7109375" style="4" customWidth="1"/>
    <col min="15363" max="15374" width="8.7109375" style="4" customWidth="1"/>
    <col min="15375" max="15615" width="9.140625" style="4"/>
    <col min="15616" max="15616" width="3.140625" style="4" customWidth="1"/>
    <col min="15617" max="15617" width="14.28515625" style="4" customWidth="1"/>
    <col min="15618" max="15618" width="9.7109375" style="4" customWidth="1"/>
    <col min="15619" max="15630" width="8.7109375" style="4" customWidth="1"/>
    <col min="15631" max="15871" width="9.140625" style="4"/>
    <col min="15872" max="15872" width="3.140625" style="4" customWidth="1"/>
    <col min="15873" max="15873" width="14.28515625" style="4" customWidth="1"/>
    <col min="15874" max="15874" width="9.7109375" style="4" customWidth="1"/>
    <col min="15875" max="15886" width="8.7109375" style="4" customWidth="1"/>
    <col min="15887" max="16127" width="9.140625" style="4"/>
    <col min="16128" max="16128" width="3.140625" style="4" customWidth="1"/>
    <col min="16129" max="16129" width="14.28515625" style="4" customWidth="1"/>
    <col min="16130" max="16130" width="9.7109375" style="4" customWidth="1"/>
    <col min="16131" max="16142" width="8.7109375" style="4" customWidth="1"/>
    <col min="16143" max="16384" width="9.140625" style="4"/>
  </cols>
  <sheetData>
    <row r="1" spans="1:16" ht="14.25" x14ac:dyDescent="0.2">
      <c r="K1" s="594" t="s">
        <v>159</v>
      </c>
      <c r="L1" s="594"/>
      <c r="M1" s="594"/>
      <c r="N1" s="594"/>
    </row>
    <row r="2" spans="1:16" ht="14.25" customHeight="1" x14ac:dyDescent="0.2">
      <c r="A2" s="424"/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</row>
    <row r="3" spans="1:16" ht="14.25" customHeight="1" x14ac:dyDescent="0.25">
      <c r="A3" s="404" t="s">
        <v>194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6" ht="15.75" x14ac:dyDescent="0.25">
      <c r="A4" s="404" t="s">
        <v>160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spans="1:16" ht="15.75" x14ac:dyDescent="0.25">
      <c r="A5" s="404" t="s">
        <v>195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93"/>
      <c r="P5" s="93"/>
    </row>
    <row r="6" spans="1:16" ht="15.7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93"/>
      <c r="P6" s="93"/>
    </row>
    <row r="7" spans="1:16" ht="15" thickBot="1" x14ac:dyDescent="0.25">
      <c r="A7" s="595"/>
      <c r="B7" s="595"/>
      <c r="C7" s="595"/>
      <c r="D7" s="595"/>
      <c r="E7" s="595"/>
      <c r="F7" s="595"/>
      <c r="G7" s="595"/>
      <c r="H7" s="595"/>
      <c r="I7" s="595"/>
      <c r="J7" s="595"/>
      <c r="K7" s="595"/>
      <c r="L7" s="595"/>
      <c r="M7" s="595"/>
      <c r="N7" s="40" t="s">
        <v>179</v>
      </c>
    </row>
    <row r="8" spans="1:16" ht="21.95" customHeight="1" x14ac:dyDescent="0.2">
      <c r="A8" s="407"/>
      <c r="B8" s="597" t="s">
        <v>151</v>
      </c>
      <c r="C8" s="599" t="s">
        <v>161</v>
      </c>
      <c r="D8" s="601" t="s">
        <v>152</v>
      </c>
      <c r="E8" s="601"/>
      <c r="F8" s="601"/>
      <c r="G8" s="602"/>
      <c r="H8" s="603" t="s">
        <v>170</v>
      </c>
      <c r="I8" s="601"/>
      <c r="J8" s="601"/>
      <c r="K8" s="601"/>
      <c r="L8" s="601"/>
      <c r="M8" s="601"/>
      <c r="N8" s="604" t="s">
        <v>153</v>
      </c>
    </row>
    <row r="9" spans="1:16" ht="21.75" customHeight="1" thickBot="1" x14ac:dyDescent="0.25">
      <c r="A9" s="596"/>
      <c r="B9" s="598"/>
      <c r="C9" s="600"/>
      <c r="D9" s="299" t="s">
        <v>162</v>
      </c>
      <c r="E9" s="299" t="s">
        <v>180</v>
      </c>
      <c r="F9" s="299" t="s">
        <v>163</v>
      </c>
      <c r="G9" s="300" t="s">
        <v>154</v>
      </c>
      <c r="H9" s="301" t="s">
        <v>164</v>
      </c>
      <c r="I9" s="299" t="s">
        <v>165</v>
      </c>
      <c r="J9" s="299" t="s">
        <v>166</v>
      </c>
      <c r="K9" s="302" t="s">
        <v>168</v>
      </c>
      <c r="L9" s="303" t="s">
        <v>167</v>
      </c>
      <c r="M9" s="299" t="s">
        <v>154</v>
      </c>
      <c r="N9" s="605"/>
    </row>
    <row r="10" spans="1:16" ht="21.95" customHeight="1" x14ac:dyDescent="0.2">
      <c r="A10" s="588" t="s">
        <v>2</v>
      </c>
      <c r="B10" s="591" t="s">
        <v>190</v>
      </c>
      <c r="C10" s="94" t="s">
        <v>155</v>
      </c>
      <c r="D10" s="95">
        <v>0</v>
      </c>
      <c r="E10" s="95">
        <v>0</v>
      </c>
      <c r="F10" s="95">
        <v>17699550</v>
      </c>
      <c r="G10" s="126">
        <f>SUM(D10:F10)</f>
        <v>17699550</v>
      </c>
      <c r="H10" s="110">
        <v>0</v>
      </c>
      <c r="I10" s="108">
        <v>0</v>
      </c>
      <c r="J10" s="96">
        <v>0</v>
      </c>
      <c r="K10" s="96">
        <v>0</v>
      </c>
      <c r="L10" s="109">
        <v>17021550</v>
      </c>
      <c r="M10" s="96">
        <f>SUM(H10:L10)</f>
        <v>17021550</v>
      </c>
      <c r="N10" s="97">
        <v>0</v>
      </c>
      <c r="O10" s="98"/>
    </row>
    <row r="11" spans="1:16" ht="21.95" customHeight="1" x14ac:dyDescent="0.2">
      <c r="A11" s="589"/>
      <c r="B11" s="592"/>
      <c r="C11" s="121" t="s">
        <v>156</v>
      </c>
      <c r="D11" s="122">
        <v>0</v>
      </c>
      <c r="E11" s="122">
        <v>0</v>
      </c>
      <c r="F11" s="122">
        <v>0</v>
      </c>
      <c r="G11" s="127">
        <v>0</v>
      </c>
      <c r="H11" s="128">
        <v>600000</v>
      </c>
      <c r="I11" s="123">
        <v>78000</v>
      </c>
      <c r="J11" s="124">
        <v>0</v>
      </c>
      <c r="K11" s="124">
        <v>0</v>
      </c>
      <c r="L11" s="124">
        <v>0</v>
      </c>
      <c r="M11" s="129">
        <f>SUM(H11:L11)</f>
        <v>678000</v>
      </c>
      <c r="N11" s="125">
        <v>0</v>
      </c>
      <c r="O11" s="98"/>
    </row>
    <row r="12" spans="1:16" ht="13.5" thickBot="1" x14ac:dyDescent="0.25">
      <c r="A12" s="589"/>
      <c r="B12" s="593"/>
      <c r="C12" s="354" t="s">
        <v>68</v>
      </c>
      <c r="D12" s="355">
        <f>SUM(D10:D11)</f>
        <v>0</v>
      </c>
      <c r="E12" s="355">
        <v>0</v>
      </c>
      <c r="F12" s="355">
        <f>SUM(F10:F11)</f>
        <v>17699550</v>
      </c>
      <c r="G12" s="356">
        <f>SUM(G10:G11)</f>
        <v>17699550</v>
      </c>
      <c r="H12" s="357">
        <f>SUM(H10:H11)</f>
        <v>600000</v>
      </c>
      <c r="I12" s="358">
        <f t="shared" ref="I12:K12" si="0">SUM(I10:I11)</f>
        <v>78000</v>
      </c>
      <c r="J12" s="358">
        <f t="shared" si="0"/>
        <v>0</v>
      </c>
      <c r="K12" s="358">
        <f t="shared" si="0"/>
        <v>0</v>
      </c>
      <c r="L12" s="358">
        <f>SUM(L10:L11)</f>
        <v>17021550</v>
      </c>
      <c r="M12" s="358">
        <f>SUM(M10:M11)</f>
        <v>17699550</v>
      </c>
      <c r="N12" s="359">
        <f>SUM(N10:N11)</f>
        <v>0</v>
      </c>
      <c r="O12" s="98"/>
    </row>
    <row r="13" spans="1:16" ht="21.95" customHeight="1" x14ac:dyDescent="0.2">
      <c r="A13" s="588" t="s">
        <v>3</v>
      </c>
      <c r="B13" s="585" t="s">
        <v>210</v>
      </c>
      <c r="C13" s="374" t="s">
        <v>155</v>
      </c>
      <c r="D13" s="375">
        <v>0</v>
      </c>
      <c r="E13" s="375">
        <v>0</v>
      </c>
      <c r="F13" s="375">
        <v>2994262</v>
      </c>
      <c r="G13" s="376">
        <f>SUM(D13:F13)</f>
        <v>2994262</v>
      </c>
      <c r="H13" s="377">
        <v>2271992</v>
      </c>
      <c r="I13" s="378">
        <v>91432</v>
      </c>
      <c r="J13" s="379">
        <v>630838</v>
      </c>
      <c r="K13" s="379">
        <v>0</v>
      </c>
      <c r="L13" s="380">
        <v>0</v>
      </c>
      <c r="M13" s="379">
        <f>SUM(H13:L13)</f>
        <v>2994262</v>
      </c>
      <c r="N13" s="381">
        <v>0</v>
      </c>
      <c r="O13" s="98"/>
    </row>
    <row r="14" spans="1:16" ht="21.95" customHeight="1" x14ac:dyDescent="0.2">
      <c r="A14" s="589"/>
      <c r="B14" s="586"/>
      <c r="C14" s="382" t="s">
        <v>156</v>
      </c>
      <c r="D14" s="383">
        <v>0</v>
      </c>
      <c r="E14" s="383">
        <v>0</v>
      </c>
      <c r="F14" s="383">
        <v>0</v>
      </c>
      <c r="G14" s="384">
        <v>0</v>
      </c>
      <c r="H14" s="385">
        <v>0</v>
      </c>
      <c r="I14" s="386">
        <v>0</v>
      </c>
      <c r="J14" s="387">
        <v>0</v>
      </c>
      <c r="K14" s="387">
        <v>0</v>
      </c>
      <c r="L14" s="387">
        <v>0</v>
      </c>
      <c r="M14" s="387">
        <v>0</v>
      </c>
      <c r="N14" s="388">
        <v>0</v>
      </c>
      <c r="O14" s="98"/>
    </row>
    <row r="15" spans="1:16" ht="13.5" thickBot="1" x14ac:dyDescent="0.25">
      <c r="A15" s="590"/>
      <c r="B15" s="587"/>
      <c r="C15" s="360" t="s">
        <v>68</v>
      </c>
      <c r="D15" s="361">
        <f>SUM(D13:D14)</f>
        <v>0</v>
      </c>
      <c r="E15" s="361">
        <v>0</v>
      </c>
      <c r="F15" s="361">
        <f>SUM(F13:F14)</f>
        <v>2994262</v>
      </c>
      <c r="G15" s="362">
        <f>SUM(G13:G14)</f>
        <v>2994262</v>
      </c>
      <c r="H15" s="363">
        <f>SUM(H13:H14)</f>
        <v>2271992</v>
      </c>
      <c r="I15" s="364">
        <f t="shared" ref="I15:M15" si="1">SUM(I13:I14)</f>
        <v>91432</v>
      </c>
      <c r="J15" s="364">
        <f t="shared" si="1"/>
        <v>630838</v>
      </c>
      <c r="K15" s="364">
        <f t="shared" si="1"/>
        <v>0</v>
      </c>
      <c r="L15" s="364">
        <f t="shared" si="1"/>
        <v>0</v>
      </c>
      <c r="M15" s="364">
        <f t="shared" si="1"/>
        <v>2994262</v>
      </c>
      <c r="N15" s="365">
        <f>SUM(N13:N14)</f>
        <v>0</v>
      </c>
      <c r="O15" s="98"/>
    </row>
    <row r="16" spans="1:16" ht="20.100000000000001" customHeight="1" x14ac:dyDescent="0.2">
      <c r="A16" s="579" t="s">
        <v>157</v>
      </c>
      <c r="B16" s="580"/>
      <c r="C16" s="304" t="s">
        <v>155</v>
      </c>
      <c r="D16" s="305">
        <f>D10+D13</f>
        <v>0</v>
      </c>
      <c r="E16" s="305">
        <f t="shared" ref="E16:N16" si="2">E10+E13</f>
        <v>0</v>
      </c>
      <c r="F16" s="305">
        <f t="shared" si="2"/>
        <v>20693812</v>
      </c>
      <c r="G16" s="305">
        <f t="shared" si="2"/>
        <v>20693812</v>
      </c>
      <c r="H16" s="305">
        <f t="shared" si="2"/>
        <v>2271992</v>
      </c>
      <c r="I16" s="305">
        <f t="shared" si="2"/>
        <v>91432</v>
      </c>
      <c r="J16" s="305">
        <f t="shared" si="2"/>
        <v>630838</v>
      </c>
      <c r="K16" s="305">
        <f t="shared" si="2"/>
        <v>0</v>
      </c>
      <c r="L16" s="305">
        <f t="shared" si="2"/>
        <v>17021550</v>
      </c>
      <c r="M16" s="305">
        <f t="shared" si="2"/>
        <v>20015812</v>
      </c>
      <c r="N16" s="306">
        <f t="shared" si="2"/>
        <v>0</v>
      </c>
      <c r="O16" s="98"/>
    </row>
    <row r="17" spans="1:15" ht="20.100000000000001" customHeight="1" x14ac:dyDescent="0.2">
      <c r="A17" s="581"/>
      <c r="B17" s="582"/>
      <c r="C17" s="307" t="s">
        <v>156</v>
      </c>
      <c r="D17" s="389">
        <f>D11+D14</f>
        <v>0</v>
      </c>
      <c r="E17" s="389">
        <f t="shared" ref="E17:N17" si="3">E11+E14</f>
        <v>0</v>
      </c>
      <c r="F17" s="389">
        <f t="shared" si="3"/>
        <v>0</v>
      </c>
      <c r="G17" s="389">
        <f t="shared" si="3"/>
        <v>0</v>
      </c>
      <c r="H17" s="389">
        <f t="shared" si="3"/>
        <v>600000</v>
      </c>
      <c r="I17" s="389">
        <f t="shared" si="3"/>
        <v>78000</v>
      </c>
      <c r="J17" s="389">
        <f t="shared" si="3"/>
        <v>0</v>
      </c>
      <c r="K17" s="389">
        <f t="shared" si="3"/>
        <v>0</v>
      </c>
      <c r="L17" s="389">
        <f t="shared" si="3"/>
        <v>0</v>
      </c>
      <c r="M17" s="389">
        <f t="shared" si="3"/>
        <v>678000</v>
      </c>
      <c r="N17" s="390">
        <f t="shared" si="3"/>
        <v>0</v>
      </c>
      <c r="O17" s="98"/>
    </row>
    <row r="18" spans="1:15" ht="20.100000000000001" customHeight="1" thickBot="1" x14ac:dyDescent="0.25">
      <c r="A18" s="583"/>
      <c r="B18" s="584"/>
      <c r="C18" s="308" t="s">
        <v>158</v>
      </c>
      <c r="D18" s="309">
        <f t="shared" ref="D18:N18" si="4">SUM(D16:D17)</f>
        <v>0</v>
      </c>
      <c r="E18" s="309">
        <v>0</v>
      </c>
      <c r="F18" s="309">
        <f t="shared" si="4"/>
        <v>20693812</v>
      </c>
      <c r="G18" s="310">
        <f t="shared" si="4"/>
        <v>20693812</v>
      </c>
      <c r="H18" s="311">
        <f t="shared" si="4"/>
        <v>2871992</v>
      </c>
      <c r="I18" s="312">
        <f t="shared" si="4"/>
        <v>169432</v>
      </c>
      <c r="J18" s="312">
        <f t="shared" si="4"/>
        <v>630838</v>
      </c>
      <c r="K18" s="312">
        <f t="shared" si="4"/>
        <v>0</v>
      </c>
      <c r="L18" s="312">
        <f t="shared" si="4"/>
        <v>17021550</v>
      </c>
      <c r="M18" s="312">
        <f t="shared" si="4"/>
        <v>20693812</v>
      </c>
      <c r="N18" s="313">
        <f t="shared" si="4"/>
        <v>0</v>
      </c>
      <c r="O18" s="98"/>
    </row>
    <row r="19" spans="1:15" x14ac:dyDescent="0.2">
      <c r="G19" s="98"/>
      <c r="H19" s="98"/>
      <c r="I19" s="98"/>
      <c r="J19" s="98"/>
      <c r="K19" s="98"/>
      <c r="L19" s="98"/>
      <c r="M19" s="98"/>
    </row>
  </sheetData>
  <mergeCells count="17">
    <mergeCell ref="N8:N9"/>
    <mergeCell ref="A16:B18"/>
    <mergeCell ref="B13:B15"/>
    <mergeCell ref="A13:A15"/>
    <mergeCell ref="B10:B12"/>
    <mergeCell ref="K1:N1"/>
    <mergeCell ref="A2:N2"/>
    <mergeCell ref="A3:N3"/>
    <mergeCell ref="A4:N4"/>
    <mergeCell ref="A10:A12"/>
    <mergeCell ref="A5:N5"/>
    <mergeCell ref="A7:M7"/>
    <mergeCell ref="A8:A9"/>
    <mergeCell ref="B8:B9"/>
    <mergeCell ref="C8:C9"/>
    <mergeCell ref="D8:G8"/>
    <mergeCell ref="H8:M8"/>
  </mergeCells>
  <printOptions horizontalCentered="1"/>
  <pageMargins left="0.11811023622047245" right="0.11811023622047245" top="0.55118110236220474" bottom="1.141732283464566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</vt:lpstr>
      <vt:lpstr>2.</vt:lpstr>
      <vt:lpstr>3.</vt:lpstr>
      <vt:lpstr>4.</vt:lpstr>
      <vt:lpstr>5.</vt:lpstr>
      <vt:lpstr>6.</vt:lpstr>
      <vt:lpstr>7.</vt:lpstr>
      <vt:lpstr>8.</vt:lpstr>
      <vt:lpstr>'4.'!Nyomtatási_cím</vt:lpstr>
      <vt:lpstr>'5.'!Nyomtatási_cím</vt:lpstr>
      <vt:lpstr>'6.'!Nyomtatási_cím</vt:lpstr>
      <vt:lpstr>'4.'!Nyomtatási_terület</vt:lpstr>
      <vt:lpstr>'5.'!Nyomtatási_terület</vt:lpstr>
      <vt:lpstr>'6.'!Nyomtatási_terület</vt:lpstr>
      <vt:lpstr>'7.'!Nyomtatási_terület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Pénzügyi csoport</dc:creator>
  <cp:lastModifiedBy>Mar.Norbert</cp:lastModifiedBy>
  <cp:lastPrinted>2023-02-14T14:24:51Z</cp:lastPrinted>
  <dcterms:created xsi:type="dcterms:W3CDTF">2007-02-22T10:27:43Z</dcterms:created>
  <dcterms:modified xsi:type="dcterms:W3CDTF">2023-02-15T07:53:14Z</dcterms:modified>
</cp:coreProperties>
</file>