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2024\04_május_24\Előterjesztések\"/>
    </mc:Choice>
  </mc:AlternateContent>
  <xr:revisionPtr revIDLastSave="0" documentId="13_ncr:1_{7BCCD0F5-95CD-4E1A-9B75-11CE503BA9C6}" xr6:coauthVersionLast="47" xr6:coauthVersionMax="47" xr10:uidLastSave="{00000000-0000-0000-0000-000000000000}"/>
  <bookViews>
    <workbookView xWindow="28680" yWindow="-120" windowWidth="29040" windowHeight="15840" tabRatio="841" xr2:uid="{00000000-000D-0000-FFFF-FFFF00000000}"/>
  </bookViews>
  <sheets>
    <sheet name="1." sheetId="63" r:id="rId1"/>
    <sheet name="2." sheetId="53" r:id="rId2"/>
    <sheet name="3." sheetId="62" r:id="rId3"/>
    <sheet name="4." sheetId="70" r:id="rId4"/>
    <sheet name="5." sheetId="71" r:id="rId5"/>
    <sheet name="6." sheetId="72" r:id="rId6"/>
    <sheet name="7." sheetId="73" r:id="rId7"/>
    <sheet name="8." sheetId="68" r:id="rId8"/>
    <sheet name="9." sheetId="69" r:id="rId9"/>
  </sheets>
  <definedNames>
    <definedName name="_xlnm.Print_Titles" localSheetId="0">'1.'!$1:$11</definedName>
    <definedName name="_xlnm.Print_Titles" localSheetId="1">'2.'!$1:$11</definedName>
    <definedName name="_xlnm.Print_Titles" localSheetId="2">'3.'!$1:$11</definedName>
    <definedName name="_xlnm.Print_Titles" localSheetId="4">'5.'!$8:$12</definedName>
    <definedName name="_xlnm.Print_Titles" localSheetId="5">'6.'!$8:$11</definedName>
    <definedName name="_xlnm.Print_Titles" localSheetId="7">'8.'!$1:$10</definedName>
    <definedName name="_xlnm.Print_Area" localSheetId="0">'1.'!$A$1:$N$71</definedName>
    <definedName name="_xlnm.Print_Area" localSheetId="1">'2.'!$A$1:$N$71</definedName>
    <definedName name="_xlnm.Print_Area" localSheetId="2">'3.'!$A$1:$N$71</definedName>
    <definedName name="_xlnm.Print_Area" localSheetId="3">'4.'!$A$1:$L$37</definedName>
    <definedName name="_xlnm.Print_Area" localSheetId="4">'5.'!$A$1:$M$70</definedName>
    <definedName name="_xlnm.Print_Area" localSheetId="5">'6.'!$A$1:$K$72</definedName>
    <definedName name="_xlnm.Print_Area" localSheetId="7">'8.'!$A$1:$E$32</definedName>
    <definedName name="_xlnm.Print_Area" localSheetId="8">'9.'!$A$1:$E$24</definedName>
  </definedNames>
  <calcPr calcId="181029"/>
</workbook>
</file>

<file path=xl/calcChain.xml><?xml version="1.0" encoding="utf-8"?>
<calcChain xmlns="http://schemas.openxmlformats.org/spreadsheetml/2006/main">
  <c r="F25" i="71" l="1"/>
  <c r="F19" i="71"/>
  <c r="E17" i="70"/>
  <c r="I17" i="70"/>
  <c r="I15" i="70"/>
  <c r="E15" i="70"/>
  <c r="F52" i="71"/>
  <c r="F67" i="71" s="1"/>
  <c r="I25" i="70"/>
  <c r="E25" i="70"/>
  <c r="J22" i="71"/>
  <c r="J16" i="71"/>
  <c r="J13" i="71"/>
  <c r="I16" i="70"/>
  <c r="G16" i="70"/>
  <c r="I14" i="70"/>
  <c r="G14" i="70"/>
  <c r="I13" i="70"/>
  <c r="G13" i="70"/>
  <c r="G66" i="72"/>
  <c r="H66" i="72"/>
  <c r="I66" i="72"/>
  <c r="J66" i="72"/>
  <c r="G67" i="72"/>
  <c r="H67" i="72"/>
  <c r="I67" i="72"/>
  <c r="J67" i="72"/>
  <c r="F67" i="72"/>
  <c r="F66" i="72"/>
  <c r="J65" i="72"/>
  <c r="I65" i="72"/>
  <c r="H65" i="72"/>
  <c r="G65" i="72"/>
  <c r="F65" i="72"/>
  <c r="K64" i="72"/>
  <c r="K63" i="72"/>
  <c r="K65" i="72" s="1"/>
  <c r="G67" i="71"/>
  <c r="H67" i="71"/>
  <c r="I67" i="71"/>
  <c r="L67" i="71"/>
  <c r="G68" i="71"/>
  <c r="H68" i="71"/>
  <c r="I68" i="71"/>
  <c r="J68" i="71"/>
  <c r="L68" i="71"/>
  <c r="F68" i="71"/>
  <c r="L66" i="71"/>
  <c r="J66" i="71"/>
  <c r="I66" i="71"/>
  <c r="H66" i="71"/>
  <c r="G66" i="71"/>
  <c r="F66" i="71"/>
  <c r="M65" i="71"/>
  <c r="K64" i="71"/>
  <c r="M64" i="71" s="1"/>
  <c r="H29" i="70"/>
  <c r="K29" i="70"/>
  <c r="F30" i="70"/>
  <c r="G30" i="70"/>
  <c r="J30" i="70"/>
  <c r="I30" i="70" l="1"/>
  <c r="E30" i="70"/>
  <c r="J67" i="71"/>
  <c r="K66" i="71"/>
  <c r="M66" i="71" s="1"/>
  <c r="L29" i="70"/>
  <c r="L64" i="53" l="1"/>
  <c r="N40" i="53"/>
  <c r="F67" i="62"/>
  <c r="M23" i="62"/>
  <c r="M19" i="62"/>
  <c r="M15" i="62"/>
  <c r="L30" i="53"/>
  <c r="M31" i="53"/>
  <c r="J68" i="72"/>
  <c r="I68" i="72"/>
  <c r="H68" i="72"/>
  <c r="F68" i="72"/>
  <c r="J62" i="72"/>
  <c r="I62" i="72"/>
  <c r="H62" i="72"/>
  <c r="G62" i="72"/>
  <c r="F62" i="72"/>
  <c r="K61" i="72"/>
  <c r="K60" i="72"/>
  <c r="J59" i="72"/>
  <c r="I59" i="72"/>
  <c r="H59" i="72"/>
  <c r="G59" i="72"/>
  <c r="F59" i="72"/>
  <c r="K58" i="72"/>
  <c r="K57" i="72"/>
  <c r="K59" i="72" s="1"/>
  <c r="J56" i="72"/>
  <c r="I56" i="72"/>
  <c r="H56" i="72"/>
  <c r="G56" i="72"/>
  <c r="F56" i="72"/>
  <c r="K55" i="72"/>
  <c r="K54" i="72"/>
  <c r="J53" i="72"/>
  <c r="I53" i="72"/>
  <c r="H53" i="72"/>
  <c r="G53" i="72"/>
  <c r="F53" i="72"/>
  <c r="K52" i="72"/>
  <c r="K51" i="72"/>
  <c r="J50" i="72"/>
  <c r="I50" i="72"/>
  <c r="H50" i="72"/>
  <c r="G50" i="72"/>
  <c r="F50" i="72"/>
  <c r="K49" i="72"/>
  <c r="K48" i="72"/>
  <c r="J47" i="72"/>
  <c r="I47" i="72"/>
  <c r="H47" i="72"/>
  <c r="G47" i="72"/>
  <c r="F47" i="72"/>
  <c r="K46" i="72"/>
  <c r="K45" i="72"/>
  <c r="J44" i="72"/>
  <c r="I44" i="72"/>
  <c r="H44" i="72"/>
  <c r="G44" i="72"/>
  <c r="F44" i="72"/>
  <c r="K43" i="72"/>
  <c r="K42" i="72"/>
  <c r="J41" i="72"/>
  <c r="I41" i="72"/>
  <c r="H41" i="72"/>
  <c r="G41" i="72"/>
  <c r="F41" i="72"/>
  <c r="K40" i="72"/>
  <c r="K39" i="72"/>
  <c r="J38" i="72"/>
  <c r="I38" i="72"/>
  <c r="H38" i="72"/>
  <c r="G38" i="72"/>
  <c r="F38" i="72"/>
  <c r="K37" i="72"/>
  <c r="K36" i="72"/>
  <c r="J35" i="72"/>
  <c r="I35" i="72"/>
  <c r="H35" i="72"/>
  <c r="G35" i="72"/>
  <c r="F35" i="72"/>
  <c r="K34" i="72"/>
  <c r="K33" i="72"/>
  <c r="K35" i="72" s="1"/>
  <c r="J32" i="72"/>
  <c r="I32" i="72"/>
  <c r="H32" i="72"/>
  <c r="G32" i="72"/>
  <c r="F32" i="72"/>
  <c r="K31" i="72"/>
  <c r="K30" i="72"/>
  <c r="J29" i="72"/>
  <c r="I29" i="72"/>
  <c r="H29" i="72"/>
  <c r="G29" i="72"/>
  <c r="F29" i="72"/>
  <c r="K28" i="72"/>
  <c r="K27" i="72"/>
  <c r="K29" i="72" s="1"/>
  <c r="J26" i="72"/>
  <c r="I26" i="72"/>
  <c r="H26" i="72"/>
  <c r="G26" i="72"/>
  <c r="F26" i="72"/>
  <c r="K25" i="72"/>
  <c r="K24" i="72"/>
  <c r="J23" i="72"/>
  <c r="I23" i="72"/>
  <c r="H23" i="72"/>
  <c r="G23" i="72"/>
  <c r="F23" i="72"/>
  <c r="K22" i="72"/>
  <c r="K21" i="72"/>
  <c r="J20" i="72"/>
  <c r="I20" i="72"/>
  <c r="H20" i="72"/>
  <c r="G20" i="72"/>
  <c r="F20" i="72"/>
  <c r="K19" i="72"/>
  <c r="K18" i="72"/>
  <c r="J17" i="72"/>
  <c r="I17" i="72"/>
  <c r="H17" i="72"/>
  <c r="G17" i="72"/>
  <c r="F17" i="72"/>
  <c r="K16" i="72"/>
  <c r="K15" i="72"/>
  <c r="J14" i="72"/>
  <c r="I14" i="72"/>
  <c r="H14" i="72"/>
  <c r="G14" i="72"/>
  <c r="F14" i="72"/>
  <c r="K13" i="72"/>
  <c r="K12" i="72"/>
  <c r="J69" i="71"/>
  <c r="I69" i="71"/>
  <c r="F69" i="71"/>
  <c r="L63" i="71"/>
  <c r="J63" i="71"/>
  <c r="I63" i="71"/>
  <c r="H63" i="71"/>
  <c r="G63" i="71"/>
  <c r="F63" i="71"/>
  <c r="M62" i="71"/>
  <c r="K61" i="71"/>
  <c r="M61" i="71" s="1"/>
  <c r="L60" i="71"/>
  <c r="J60" i="71"/>
  <c r="I60" i="71"/>
  <c r="H60" i="71"/>
  <c r="G60" i="71"/>
  <c r="F60" i="71"/>
  <c r="M59" i="71"/>
  <c r="K58" i="71"/>
  <c r="M58" i="71" s="1"/>
  <c r="L57" i="71"/>
  <c r="J57" i="71"/>
  <c r="I57" i="71"/>
  <c r="H57" i="71"/>
  <c r="G57" i="71"/>
  <c r="F57" i="71"/>
  <c r="M56" i="71"/>
  <c r="M55" i="71"/>
  <c r="K55" i="71"/>
  <c r="K57" i="71" s="1"/>
  <c r="M57" i="71" s="1"/>
  <c r="L54" i="71"/>
  <c r="J54" i="71"/>
  <c r="I54" i="71"/>
  <c r="H54" i="71"/>
  <c r="G54" i="71"/>
  <c r="F54" i="71"/>
  <c r="K53" i="71"/>
  <c r="K52" i="71"/>
  <c r="M52" i="71" s="1"/>
  <c r="L51" i="71"/>
  <c r="J51" i="71"/>
  <c r="I51" i="71"/>
  <c r="H51" i="71"/>
  <c r="G51" i="71"/>
  <c r="F51" i="71"/>
  <c r="K50" i="71"/>
  <c r="M50" i="71" s="1"/>
  <c r="K49" i="71"/>
  <c r="M49" i="71" s="1"/>
  <c r="L48" i="71"/>
  <c r="J48" i="71"/>
  <c r="I48" i="71"/>
  <c r="H48" i="71"/>
  <c r="G48" i="71"/>
  <c r="F48" i="71"/>
  <c r="M47" i="71"/>
  <c r="K46" i="71"/>
  <c r="K48" i="71" s="1"/>
  <c r="L45" i="71"/>
  <c r="J45" i="71"/>
  <c r="I45" i="71"/>
  <c r="H45" i="71"/>
  <c r="G45" i="71"/>
  <c r="F45" i="71"/>
  <c r="M44" i="71"/>
  <c r="K43" i="71"/>
  <c r="M43" i="71" s="1"/>
  <c r="L42" i="71"/>
  <c r="J42" i="71"/>
  <c r="I42" i="71"/>
  <c r="H42" i="71"/>
  <c r="G42" i="71"/>
  <c r="F42" i="71"/>
  <c r="M41" i="71"/>
  <c r="K40" i="71"/>
  <c r="M40" i="71" s="1"/>
  <c r="L39" i="71"/>
  <c r="J39" i="71"/>
  <c r="I39" i="71"/>
  <c r="H39" i="71"/>
  <c r="G39" i="71"/>
  <c r="F39" i="71"/>
  <c r="K38" i="71"/>
  <c r="M38" i="71" s="1"/>
  <c r="K37" i="71"/>
  <c r="L36" i="71"/>
  <c r="J36" i="71"/>
  <c r="I36" i="71"/>
  <c r="H36" i="71"/>
  <c r="G36" i="71"/>
  <c r="F36" i="71"/>
  <c r="M35" i="71"/>
  <c r="K34" i="71"/>
  <c r="K36" i="71" s="1"/>
  <c r="M36" i="71" s="1"/>
  <c r="L33" i="71"/>
  <c r="J33" i="71"/>
  <c r="I33" i="71"/>
  <c r="H33" i="71"/>
  <c r="G33" i="71"/>
  <c r="F33" i="71"/>
  <c r="M32" i="71"/>
  <c r="K31" i="71"/>
  <c r="K33" i="71" s="1"/>
  <c r="L30" i="71"/>
  <c r="J30" i="71"/>
  <c r="I30" i="71"/>
  <c r="H30" i="71"/>
  <c r="G30" i="71"/>
  <c r="F30" i="71"/>
  <c r="M29" i="71"/>
  <c r="K28" i="71"/>
  <c r="M28" i="71" s="1"/>
  <c r="L27" i="71"/>
  <c r="J27" i="71"/>
  <c r="I27" i="71"/>
  <c r="H27" i="71"/>
  <c r="G27" i="71"/>
  <c r="F27" i="71"/>
  <c r="M26" i="71"/>
  <c r="K25" i="71"/>
  <c r="M25" i="71" s="1"/>
  <c r="L24" i="71"/>
  <c r="J24" i="71"/>
  <c r="I24" i="71"/>
  <c r="H24" i="71"/>
  <c r="G24" i="71"/>
  <c r="F24" i="71"/>
  <c r="M23" i="71"/>
  <c r="K22" i="71"/>
  <c r="K24" i="71" s="1"/>
  <c r="L21" i="71"/>
  <c r="J21" i="71"/>
  <c r="I21" i="71"/>
  <c r="H21" i="71"/>
  <c r="G21" i="71"/>
  <c r="F21" i="71"/>
  <c r="M20" i="71"/>
  <c r="K19" i="71"/>
  <c r="M19" i="71" s="1"/>
  <c r="L18" i="71"/>
  <c r="J18" i="71"/>
  <c r="I18" i="71"/>
  <c r="H18" i="71"/>
  <c r="G18" i="71"/>
  <c r="F18" i="71"/>
  <c r="M17" i="71"/>
  <c r="K16" i="71"/>
  <c r="M16" i="71" s="1"/>
  <c r="L15" i="71"/>
  <c r="J15" i="71"/>
  <c r="I15" i="71"/>
  <c r="H15" i="71"/>
  <c r="G15" i="71"/>
  <c r="F15" i="71"/>
  <c r="M14" i="71"/>
  <c r="K13" i="71"/>
  <c r="L33" i="70"/>
  <c r="J33" i="70"/>
  <c r="I33" i="70"/>
  <c r="G33" i="70"/>
  <c r="F33" i="70"/>
  <c r="E33" i="70"/>
  <c r="K32" i="70"/>
  <c r="K33" i="70" s="1"/>
  <c r="H32" i="70"/>
  <c r="H33" i="70" s="1"/>
  <c r="J34" i="70"/>
  <c r="E34" i="70"/>
  <c r="K28" i="70"/>
  <c r="H28" i="70"/>
  <c r="K27" i="70"/>
  <c r="H27" i="70"/>
  <c r="K26" i="70"/>
  <c r="H26" i="70"/>
  <c r="K25" i="70"/>
  <c r="H25" i="70"/>
  <c r="K24" i="70"/>
  <c r="H24" i="70"/>
  <c r="K23" i="70"/>
  <c r="H23" i="70"/>
  <c r="K22" i="70"/>
  <c r="H22" i="70"/>
  <c r="K21" i="70"/>
  <c r="L21" i="70" s="1"/>
  <c r="H21" i="70"/>
  <c r="K20" i="70"/>
  <c r="H20" i="70"/>
  <c r="K19" i="70"/>
  <c r="H19" i="70"/>
  <c r="K18" i="70"/>
  <c r="H18" i="70"/>
  <c r="K17" i="70"/>
  <c r="H17" i="70"/>
  <c r="K16" i="70"/>
  <c r="H16" i="70"/>
  <c r="K15" i="70"/>
  <c r="H15" i="70"/>
  <c r="K14" i="70"/>
  <c r="H14" i="70"/>
  <c r="K13" i="70"/>
  <c r="H13" i="70"/>
  <c r="F15" i="63"/>
  <c r="F27" i="63"/>
  <c r="L25" i="70" l="1"/>
  <c r="K30" i="70"/>
  <c r="K34" i="70" s="1"/>
  <c r="H30" i="70"/>
  <c r="H34" i="70" s="1"/>
  <c r="K67" i="72"/>
  <c r="K23" i="72"/>
  <c r="K47" i="72"/>
  <c r="K17" i="72"/>
  <c r="K66" i="72"/>
  <c r="K20" i="72"/>
  <c r="K32" i="72"/>
  <c r="K44" i="72"/>
  <c r="K56" i="72"/>
  <c r="K41" i="72"/>
  <c r="K53" i="72"/>
  <c r="K26" i="72"/>
  <c r="K38" i="72"/>
  <c r="K50" i="72"/>
  <c r="K62" i="72"/>
  <c r="G68" i="72"/>
  <c r="M53" i="71"/>
  <c r="M68" i="71" s="1"/>
  <c r="K68" i="71"/>
  <c r="M24" i="71"/>
  <c r="M34" i="71"/>
  <c r="M48" i="71"/>
  <c r="M13" i="71"/>
  <c r="K67" i="71"/>
  <c r="K14" i="72"/>
  <c r="M22" i="71"/>
  <c r="M33" i="71"/>
  <c r="K51" i="71"/>
  <c r="M51" i="71" s="1"/>
  <c r="L27" i="70"/>
  <c r="F34" i="70"/>
  <c r="L18" i="70"/>
  <c r="L20" i="70"/>
  <c r="K54" i="71"/>
  <c r="M54" i="71" s="1"/>
  <c r="G69" i="71"/>
  <c r="L69" i="71"/>
  <c r="H69" i="71"/>
  <c r="K39" i="71"/>
  <c r="M39" i="71" s="1"/>
  <c r="K21" i="71"/>
  <c r="M21" i="71" s="1"/>
  <c r="K18" i="71"/>
  <c r="M18" i="71" s="1"/>
  <c r="K30" i="71"/>
  <c r="M30" i="71" s="1"/>
  <c r="M31" i="71"/>
  <c r="K45" i="71"/>
  <c r="M45" i="71" s="1"/>
  <c r="M46" i="71"/>
  <c r="K63" i="71"/>
  <c r="M63" i="71" s="1"/>
  <c r="K15" i="71"/>
  <c r="M15" i="71" s="1"/>
  <c r="K27" i="71"/>
  <c r="M27" i="71" s="1"/>
  <c r="K42" i="71"/>
  <c r="M42" i="71" s="1"/>
  <c r="K60" i="71"/>
  <c r="M60" i="71" s="1"/>
  <c r="M37" i="71"/>
  <c r="L24" i="70"/>
  <c r="G34" i="70"/>
  <c r="L19" i="70"/>
  <c r="L26" i="70"/>
  <c r="L28" i="70"/>
  <c r="I34" i="70"/>
  <c r="L13" i="70"/>
  <c r="L22" i="70"/>
  <c r="L14" i="70"/>
  <c r="L16" i="70"/>
  <c r="L23" i="70"/>
  <c r="L30" i="70" l="1"/>
  <c r="L34" i="70" s="1"/>
  <c r="K68" i="72"/>
  <c r="M67" i="71"/>
  <c r="M69" i="71" s="1"/>
  <c r="K69" i="71"/>
  <c r="D20" i="69" l="1"/>
  <c r="C20" i="69"/>
  <c r="F13" i="73" l="1"/>
  <c r="F14" i="73"/>
  <c r="F15" i="73"/>
  <c r="F16" i="73"/>
  <c r="F12" i="73"/>
  <c r="D17" i="73"/>
  <c r="E17" i="73"/>
  <c r="D21" i="68"/>
  <c r="D22" i="68" s="1"/>
  <c r="F17" i="73" l="1"/>
  <c r="C21" i="68"/>
  <c r="C22" i="68" s="1"/>
  <c r="E18" i="68"/>
  <c r="E19" i="68"/>
  <c r="E20" i="68"/>
  <c r="E53" i="63"/>
  <c r="E16" i="68" l="1"/>
  <c r="E17" i="68"/>
  <c r="E22" i="68"/>
  <c r="E23" i="63" l="1"/>
  <c r="E11" i="69" l="1"/>
  <c r="E12" i="69"/>
  <c r="E13" i="69"/>
  <c r="E14" i="69"/>
  <c r="E15" i="69"/>
  <c r="E16" i="69"/>
  <c r="E17" i="69"/>
  <c r="E18" i="69"/>
  <c r="E19" i="69"/>
  <c r="E20" i="69" l="1"/>
  <c r="D26" i="68"/>
  <c r="D27" i="68" s="1"/>
  <c r="D28" i="68" s="1"/>
  <c r="D23" i="69"/>
  <c r="E22" i="69"/>
  <c r="E25" i="68"/>
  <c r="E14" i="68"/>
  <c r="E15" i="68"/>
  <c r="E13" i="68"/>
  <c r="E21" i="68" l="1"/>
  <c r="D24" i="69"/>
  <c r="C23" i="69" l="1"/>
  <c r="E23" i="69" s="1"/>
  <c r="C26" i="68"/>
  <c r="E26" i="68" s="1"/>
  <c r="C24" i="69" l="1"/>
  <c r="E24" i="69" s="1"/>
  <c r="C27" i="68"/>
  <c r="C28" i="68" s="1"/>
  <c r="E27" i="68" l="1"/>
  <c r="E28" i="68" s="1"/>
  <c r="L44" i="63"/>
  <c r="N15" i="62"/>
  <c r="F54" i="63" l="1"/>
  <c r="F53" i="63"/>
  <c r="F52" i="63"/>
  <c r="F49" i="63"/>
  <c r="F50" i="63"/>
  <c r="F48" i="63"/>
  <c r="F45" i="63"/>
  <c r="F46" i="63"/>
  <c r="F44" i="63"/>
  <c r="E44" i="63"/>
  <c r="F28" i="63"/>
  <c r="F29" i="63"/>
  <c r="E27" i="63"/>
  <c r="F24" i="63"/>
  <c r="F25" i="63"/>
  <c r="F23" i="63"/>
  <c r="F20" i="63"/>
  <c r="F21" i="63"/>
  <c r="F19" i="63"/>
  <c r="F16" i="63"/>
  <c r="F17" i="63"/>
  <c r="F18" i="63" l="1"/>
  <c r="E15" i="63" l="1"/>
  <c r="F66" i="63"/>
  <c r="N66" i="63" l="1"/>
  <c r="M67" i="63"/>
  <c r="M44" i="63"/>
  <c r="M45" i="63"/>
  <c r="M46" i="63"/>
  <c r="M48" i="63"/>
  <c r="M49" i="63"/>
  <c r="M50" i="63"/>
  <c r="M52" i="63"/>
  <c r="M53" i="63"/>
  <c r="M54" i="63"/>
  <c r="M15" i="63"/>
  <c r="M16" i="63"/>
  <c r="M17" i="63"/>
  <c r="M19" i="63"/>
  <c r="M20" i="63"/>
  <c r="M21" i="63"/>
  <c r="M23" i="63"/>
  <c r="M24" i="63"/>
  <c r="M25" i="63"/>
  <c r="M27" i="63"/>
  <c r="M28" i="63"/>
  <c r="M29" i="63"/>
  <c r="M31" i="63"/>
  <c r="M32" i="63"/>
  <c r="M33" i="63"/>
  <c r="M34" i="63"/>
  <c r="M35" i="63"/>
  <c r="L67" i="63"/>
  <c r="L65" i="63" s="1"/>
  <c r="L54" i="63"/>
  <c r="L53" i="63"/>
  <c r="L52" i="63"/>
  <c r="L50" i="63"/>
  <c r="L49" i="63"/>
  <c r="L48" i="63"/>
  <c r="L46" i="63"/>
  <c r="L45" i="63"/>
  <c r="L35" i="63"/>
  <c r="L34" i="63"/>
  <c r="L33" i="63"/>
  <c r="L32" i="63"/>
  <c r="L31" i="63"/>
  <c r="L29" i="63"/>
  <c r="L28" i="63"/>
  <c r="L27" i="63"/>
  <c r="L25" i="63"/>
  <c r="L24" i="63"/>
  <c r="L23" i="63"/>
  <c r="L21" i="63"/>
  <c r="L20" i="63"/>
  <c r="L19" i="63"/>
  <c r="L16" i="63"/>
  <c r="L17" i="63"/>
  <c r="L15" i="63"/>
  <c r="F47" i="63"/>
  <c r="F51" i="63"/>
  <c r="F56" i="63"/>
  <c r="F57" i="63"/>
  <c r="F58" i="63"/>
  <c r="G67" i="63"/>
  <c r="E66" i="63"/>
  <c r="E65" i="63" s="1"/>
  <c r="E54" i="63"/>
  <c r="G54" i="63" s="1"/>
  <c r="E52" i="63"/>
  <c r="E50" i="63"/>
  <c r="E49" i="63"/>
  <c r="G49" i="63" s="1"/>
  <c r="E48" i="63"/>
  <c r="G48" i="63" s="1"/>
  <c r="E46" i="63"/>
  <c r="E45" i="63"/>
  <c r="G45" i="63" s="1"/>
  <c r="E29" i="63"/>
  <c r="G29" i="63" s="1"/>
  <c r="E28" i="63"/>
  <c r="G28" i="63" s="1"/>
  <c r="E25" i="63"/>
  <c r="E24" i="63"/>
  <c r="G24" i="63" s="1"/>
  <c r="G23" i="63"/>
  <c r="E20" i="63"/>
  <c r="G20" i="63" s="1"/>
  <c r="E21" i="63"/>
  <c r="G21" i="63" s="1"/>
  <c r="E19" i="63"/>
  <c r="G19" i="63" s="1"/>
  <c r="E16" i="63"/>
  <c r="G16" i="63" s="1"/>
  <c r="E17" i="63"/>
  <c r="G17" i="63" s="1"/>
  <c r="F65" i="63"/>
  <c r="G44" i="63"/>
  <c r="F43" i="63"/>
  <c r="F39" i="63"/>
  <c r="F38" i="63"/>
  <c r="F62" i="63" s="1"/>
  <c r="F70" i="63" s="1"/>
  <c r="F37" i="63"/>
  <c r="G27" i="63"/>
  <c r="F26" i="63"/>
  <c r="F22" i="63"/>
  <c r="G15" i="63"/>
  <c r="F14" i="63"/>
  <c r="L51" i="62"/>
  <c r="L47" i="62"/>
  <c r="L43" i="62"/>
  <c r="L30" i="62"/>
  <c r="L26" i="62"/>
  <c r="L22" i="62"/>
  <c r="L18" i="62"/>
  <c r="L14" i="62"/>
  <c r="E58" i="62"/>
  <c r="E57" i="62"/>
  <c r="E56" i="62"/>
  <c r="E51" i="62"/>
  <c r="E47" i="62"/>
  <c r="E43" i="62"/>
  <c r="E26" i="62"/>
  <c r="E22" i="62"/>
  <c r="E18" i="62"/>
  <c r="E14" i="62"/>
  <c r="G67" i="62"/>
  <c r="G66" i="62"/>
  <c r="M65" i="62"/>
  <c r="L65" i="62"/>
  <c r="F65" i="62"/>
  <c r="E65" i="62"/>
  <c r="M58" i="62"/>
  <c r="L58" i="62"/>
  <c r="F58" i="62"/>
  <c r="M57" i="62"/>
  <c r="L57" i="62"/>
  <c r="F57" i="62"/>
  <c r="M56" i="62"/>
  <c r="L56" i="62"/>
  <c r="F56" i="62"/>
  <c r="N54" i="62"/>
  <c r="G54" i="62"/>
  <c r="N53" i="62"/>
  <c r="G53" i="62"/>
  <c r="N52" i="62"/>
  <c r="G52" i="62"/>
  <c r="M51" i="62"/>
  <c r="F51" i="62"/>
  <c r="N50" i="62"/>
  <c r="G50" i="62"/>
  <c r="N49" i="62"/>
  <c r="G49" i="62"/>
  <c r="N48" i="62"/>
  <c r="G48" i="62"/>
  <c r="M47" i="62"/>
  <c r="F47" i="62"/>
  <c r="N46" i="62"/>
  <c r="G46" i="62"/>
  <c r="N45" i="62"/>
  <c r="G45" i="62"/>
  <c r="N44" i="62"/>
  <c r="N56" i="62" s="1"/>
  <c r="G44" i="62"/>
  <c r="G56" i="62" s="1"/>
  <c r="M43" i="62"/>
  <c r="F43" i="62"/>
  <c r="M39" i="62"/>
  <c r="L39" i="62"/>
  <c r="L63" i="62" s="1"/>
  <c r="L71" i="62" s="1"/>
  <c r="F39" i="62"/>
  <c r="E39" i="62"/>
  <c r="E63" i="62" s="1"/>
  <c r="E71" i="62" s="1"/>
  <c r="M38" i="62"/>
  <c r="L38" i="62"/>
  <c r="F38" i="62"/>
  <c r="E38" i="62"/>
  <c r="M37" i="62"/>
  <c r="L37" i="62"/>
  <c r="L36" i="62" s="1"/>
  <c r="F37" i="62"/>
  <c r="E37" i="62"/>
  <c r="N35" i="62"/>
  <c r="N34" i="62"/>
  <c r="N33" i="62"/>
  <c r="N32" i="62"/>
  <c r="N31" i="62"/>
  <c r="M30" i="62"/>
  <c r="N29" i="62"/>
  <c r="G29" i="62"/>
  <c r="N28" i="62"/>
  <c r="G28" i="62"/>
  <c r="N27" i="62"/>
  <c r="G27" i="62"/>
  <c r="M26" i="62"/>
  <c r="F26" i="62"/>
  <c r="N25" i="62"/>
  <c r="G25" i="62"/>
  <c r="N24" i="62"/>
  <c r="G24" i="62"/>
  <c r="N23" i="62"/>
  <c r="G23" i="62"/>
  <c r="M22" i="62"/>
  <c r="F22" i="62"/>
  <c r="N21" i="62"/>
  <c r="G21" i="62"/>
  <c r="N20" i="62"/>
  <c r="G20" i="62"/>
  <c r="N19" i="62"/>
  <c r="G19" i="62"/>
  <c r="M18" i="62"/>
  <c r="F18" i="62"/>
  <c r="N17" i="62"/>
  <c r="G17" i="62"/>
  <c r="N16" i="62"/>
  <c r="G16" i="62"/>
  <c r="G15" i="62"/>
  <c r="M14" i="62"/>
  <c r="F14" i="62"/>
  <c r="N48" i="63" l="1"/>
  <c r="N52" i="63"/>
  <c r="L22" i="63"/>
  <c r="L47" i="63"/>
  <c r="L26" i="63"/>
  <c r="N22" i="62"/>
  <c r="E22" i="63"/>
  <c r="L57" i="63"/>
  <c r="N32" i="63"/>
  <c r="E43" i="63"/>
  <c r="N27" i="63"/>
  <c r="F42" i="62"/>
  <c r="M42" i="62"/>
  <c r="N58" i="62"/>
  <c r="E56" i="63"/>
  <c r="N54" i="63"/>
  <c r="E57" i="63"/>
  <c r="N35" i="63"/>
  <c r="F36" i="63"/>
  <c r="L39" i="63"/>
  <c r="N49" i="63"/>
  <c r="N44" i="63"/>
  <c r="N56" i="63" s="1"/>
  <c r="L56" i="63"/>
  <c r="N31" i="63"/>
  <c r="L18" i="63"/>
  <c r="N20" i="63"/>
  <c r="N15" i="63"/>
  <c r="L55" i="62"/>
  <c r="L62" i="62"/>
  <c r="L70" i="62" s="1"/>
  <c r="F63" i="63"/>
  <c r="F71" i="63" s="1"/>
  <c r="N24" i="63"/>
  <c r="E42" i="62"/>
  <c r="E55" i="62"/>
  <c r="N17" i="63"/>
  <c r="N57" i="62"/>
  <c r="M57" i="63"/>
  <c r="M63" i="62"/>
  <c r="M71" i="62" s="1"/>
  <c r="M62" i="62"/>
  <c r="M70" i="62" s="1"/>
  <c r="N29" i="63"/>
  <c r="M13" i="62"/>
  <c r="M36" i="62"/>
  <c r="G58" i="62"/>
  <c r="F62" i="62"/>
  <c r="F70" i="62" s="1"/>
  <c r="F61" i="62"/>
  <c r="F69" i="62" s="1"/>
  <c r="F13" i="62"/>
  <c r="N16" i="63"/>
  <c r="F36" i="62"/>
  <c r="G65" i="62"/>
  <c r="N34" i="63"/>
  <c r="M56" i="63"/>
  <c r="L58" i="63"/>
  <c r="L55" i="63" s="1"/>
  <c r="E14" i="63"/>
  <c r="G53" i="63"/>
  <c r="G57" i="63" s="1"/>
  <c r="L38" i="63"/>
  <c r="N50" i="63"/>
  <c r="E26" i="63"/>
  <c r="G46" i="63"/>
  <c r="G43" i="63" s="1"/>
  <c r="L51" i="63"/>
  <c r="L30" i="63"/>
  <c r="M38" i="63"/>
  <c r="M62" i="63" s="1"/>
  <c r="M70" i="63" s="1"/>
  <c r="M39" i="63"/>
  <c r="N19" i="63"/>
  <c r="M58" i="63"/>
  <c r="N28" i="63"/>
  <c r="L43" i="63"/>
  <c r="N23" i="63"/>
  <c r="G14" i="62"/>
  <c r="M55" i="62"/>
  <c r="G25" i="63"/>
  <c r="G39" i="63" s="1"/>
  <c r="M37" i="63"/>
  <c r="M26" i="63"/>
  <c r="M22" i="63"/>
  <c r="M18" i="63"/>
  <c r="M43" i="63"/>
  <c r="G47" i="62"/>
  <c r="L14" i="63"/>
  <c r="G52" i="63"/>
  <c r="E51" i="63"/>
  <c r="L37" i="63"/>
  <c r="L61" i="63" s="1"/>
  <c r="N25" i="63"/>
  <c r="N21" i="63"/>
  <c r="M14" i="63"/>
  <c r="N53" i="63"/>
  <c r="N51" i="63" s="1"/>
  <c r="M47" i="63"/>
  <c r="G37" i="62"/>
  <c r="G61" i="62" s="1"/>
  <c r="L42" i="62"/>
  <c r="F42" i="63"/>
  <c r="N45" i="63"/>
  <c r="E58" i="63"/>
  <c r="F55" i="63"/>
  <c r="N33" i="63"/>
  <c r="M51" i="63"/>
  <c r="M65" i="63"/>
  <c r="N67" i="63"/>
  <c r="N65" i="63" s="1"/>
  <c r="N46" i="63"/>
  <c r="M30" i="63"/>
  <c r="F13" i="63"/>
  <c r="E38" i="63"/>
  <c r="F61" i="63"/>
  <c r="G66" i="63"/>
  <c r="G65" i="63" s="1"/>
  <c r="G50" i="63"/>
  <c r="G47" i="63" s="1"/>
  <c r="E47" i="63"/>
  <c r="E39" i="63"/>
  <c r="E18" i="63"/>
  <c r="G18" i="63"/>
  <c r="E37" i="63"/>
  <c r="G38" i="63"/>
  <c r="G14" i="63"/>
  <c r="G26" i="63"/>
  <c r="M61" i="62"/>
  <c r="M69" i="62" s="1"/>
  <c r="N14" i="62"/>
  <c r="N18" i="62"/>
  <c r="G22" i="62"/>
  <c r="E62" i="62"/>
  <c r="E70" i="62" s="1"/>
  <c r="F55" i="62"/>
  <c r="L13" i="62"/>
  <c r="G39" i="62"/>
  <c r="G63" i="62" s="1"/>
  <c r="G71" i="62" s="1"/>
  <c r="F63" i="62"/>
  <c r="F71" i="62" s="1"/>
  <c r="G51" i="62"/>
  <c r="E13" i="62"/>
  <c r="N65" i="62"/>
  <c r="N47" i="62"/>
  <c r="N51" i="62"/>
  <c r="N26" i="62"/>
  <c r="E61" i="62"/>
  <c r="E69" i="62" s="1"/>
  <c r="G57" i="62"/>
  <c r="N38" i="62"/>
  <c r="N37" i="62"/>
  <c r="N61" i="62" s="1"/>
  <c r="N39" i="62"/>
  <c r="E36" i="62"/>
  <c r="E40" i="62" s="1"/>
  <c r="G18" i="62"/>
  <c r="G38" i="62"/>
  <c r="L61" i="62"/>
  <c r="G26" i="62"/>
  <c r="N30" i="62"/>
  <c r="N43" i="62"/>
  <c r="G43" i="62"/>
  <c r="G67" i="53"/>
  <c r="G66" i="53"/>
  <c r="N67" i="53"/>
  <c r="N66" i="53"/>
  <c r="N53" i="53"/>
  <c r="N54" i="53"/>
  <c r="N52" i="53"/>
  <c r="N49" i="53"/>
  <c r="N50" i="53"/>
  <c r="N48" i="53"/>
  <c r="N45" i="53"/>
  <c r="N46" i="53"/>
  <c r="N44" i="53"/>
  <c r="N35" i="53"/>
  <c r="N34" i="53"/>
  <c r="N33" i="53"/>
  <c r="N32" i="53"/>
  <c r="N31" i="53"/>
  <c r="N29" i="53"/>
  <c r="N28" i="53"/>
  <c r="N27" i="53"/>
  <c r="N24" i="53"/>
  <c r="N25" i="53"/>
  <c r="N23" i="53"/>
  <c r="N20" i="53"/>
  <c r="N21" i="53"/>
  <c r="N19" i="53"/>
  <c r="N16" i="53"/>
  <c r="N17" i="53"/>
  <c r="N15" i="53"/>
  <c r="G53" i="53"/>
  <c r="G54" i="53"/>
  <c r="G52" i="53"/>
  <c r="G49" i="53"/>
  <c r="G50" i="53"/>
  <c r="G48" i="53"/>
  <c r="G45" i="53"/>
  <c r="G46" i="53"/>
  <c r="G44" i="53"/>
  <c r="G28" i="53"/>
  <c r="G29" i="53"/>
  <c r="G27" i="53"/>
  <c r="F22" i="53"/>
  <c r="F18" i="53"/>
  <c r="G16" i="53"/>
  <c r="G17" i="53"/>
  <c r="G19" i="53"/>
  <c r="G20" i="53"/>
  <c r="G21" i="53"/>
  <c r="G23" i="53"/>
  <c r="G24" i="53"/>
  <c r="G25" i="53"/>
  <c r="G15" i="53"/>
  <c r="M65" i="53"/>
  <c r="M56" i="53"/>
  <c r="M57" i="53"/>
  <c r="M58" i="53"/>
  <c r="M51" i="53"/>
  <c r="M47" i="53"/>
  <c r="M43" i="53"/>
  <c r="M37" i="53"/>
  <c r="M38" i="53"/>
  <c r="M39" i="53"/>
  <c r="M30" i="53"/>
  <c r="M26" i="53"/>
  <c r="M22" i="53"/>
  <c r="M18" i="53"/>
  <c r="M14" i="53"/>
  <c r="F65" i="53"/>
  <c r="F56" i="53"/>
  <c r="F57" i="53"/>
  <c r="F58" i="53"/>
  <c r="F51" i="53"/>
  <c r="F47" i="53"/>
  <c r="F43" i="53"/>
  <c r="F39" i="53"/>
  <c r="F38" i="53"/>
  <c r="F37" i="53"/>
  <c r="F26" i="53"/>
  <c r="F14" i="53"/>
  <c r="L65" i="53"/>
  <c r="L58" i="53"/>
  <c r="L57" i="53"/>
  <c r="L56" i="53"/>
  <c r="L51" i="53"/>
  <c r="L47" i="53"/>
  <c r="L43" i="53"/>
  <c r="L39" i="53"/>
  <c r="L38" i="53"/>
  <c r="L37" i="53"/>
  <c r="L26" i="53"/>
  <c r="L22" i="53"/>
  <c r="L18" i="53"/>
  <c r="L14" i="53"/>
  <c r="L63" i="53" l="1"/>
  <c r="L71" i="53" s="1"/>
  <c r="E62" i="63"/>
  <c r="E70" i="63" s="1"/>
  <c r="N47" i="63"/>
  <c r="L62" i="63"/>
  <c r="L70" i="63" s="1"/>
  <c r="E61" i="63"/>
  <c r="E69" i="63" s="1"/>
  <c r="E55" i="63"/>
  <c r="E59" i="63" s="1"/>
  <c r="N55" i="62"/>
  <c r="N63" i="62"/>
  <c r="N71" i="62" s="1"/>
  <c r="M61" i="63"/>
  <c r="M69" i="63" s="1"/>
  <c r="E68" i="62"/>
  <c r="N14" i="63"/>
  <c r="L62" i="53"/>
  <c r="L70" i="53" s="1"/>
  <c r="N58" i="53"/>
  <c r="M61" i="53"/>
  <c r="M69" i="53" s="1"/>
  <c r="N30" i="63"/>
  <c r="N62" i="62"/>
  <c r="N70" i="62" s="1"/>
  <c r="G18" i="53"/>
  <c r="G55" i="62"/>
  <c r="F69" i="63"/>
  <c r="F68" i="63" s="1"/>
  <c r="L36" i="63"/>
  <c r="L61" i="53"/>
  <c r="M68" i="62"/>
  <c r="E42" i="63"/>
  <c r="N57" i="63"/>
  <c r="L13" i="63"/>
  <c r="F59" i="62"/>
  <c r="N26" i="63"/>
  <c r="E59" i="62"/>
  <c r="G51" i="63"/>
  <c r="G42" i="63" s="1"/>
  <c r="G56" i="63"/>
  <c r="F60" i="63"/>
  <c r="M63" i="53"/>
  <c r="M71" i="53" s="1"/>
  <c r="N57" i="53"/>
  <c r="M62" i="53"/>
  <c r="M70" i="53" s="1"/>
  <c r="M55" i="53"/>
  <c r="N43" i="63"/>
  <c r="N30" i="53"/>
  <c r="N39" i="53"/>
  <c r="F55" i="53"/>
  <c r="G58" i="53"/>
  <c r="G43" i="53"/>
  <c r="G57" i="53"/>
  <c r="F62" i="53"/>
  <c r="F70" i="53" s="1"/>
  <c r="G22" i="53"/>
  <c r="G39" i="53"/>
  <c r="F36" i="53"/>
  <c r="M60" i="62"/>
  <c r="F64" i="62" s="1"/>
  <c r="N42" i="62"/>
  <c r="M55" i="63"/>
  <c r="F59" i="63" s="1"/>
  <c r="N22" i="63"/>
  <c r="N18" i="63"/>
  <c r="F40" i="62"/>
  <c r="F60" i="62"/>
  <c r="F68" i="62"/>
  <c r="G62" i="62"/>
  <c r="G70" i="62" s="1"/>
  <c r="E63" i="63"/>
  <c r="E71" i="63" s="1"/>
  <c r="N39" i="63"/>
  <c r="N37" i="63"/>
  <c r="N61" i="63" s="1"/>
  <c r="N69" i="63" s="1"/>
  <c r="N38" i="63"/>
  <c r="L63" i="63"/>
  <c r="L71" i="63" s="1"/>
  <c r="L42" i="63"/>
  <c r="M63" i="63"/>
  <c r="M71" i="63" s="1"/>
  <c r="G58" i="63"/>
  <c r="E13" i="63"/>
  <c r="M36" i="63"/>
  <c r="F40" i="63" s="1"/>
  <c r="G22" i="63"/>
  <c r="G13" i="63" s="1"/>
  <c r="L55" i="53"/>
  <c r="G42" i="62"/>
  <c r="L42" i="53"/>
  <c r="N38" i="53"/>
  <c r="N58" i="63"/>
  <c r="M13" i="63"/>
  <c r="F63" i="53"/>
  <c r="F71" i="53" s="1"/>
  <c r="M36" i="53"/>
  <c r="F40" i="53" s="1"/>
  <c r="G38" i="53"/>
  <c r="N65" i="53"/>
  <c r="M42" i="63"/>
  <c r="G37" i="63"/>
  <c r="G62" i="63"/>
  <c r="G70" i="63" s="1"/>
  <c r="E36" i="63"/>
  <c r="L69" i="63"/>
  <c r="G13" i="62"/>
  <c r="G36" i="62"/>
  <c r="N13" i="62"/>
  <c r="N36" i="62"/>
  <c r="E60" i="62"/>
  <c r="L60" i="62"/>
  <c r="E64" i="62" s="1"/>
  <c r="L69" i="62"/>
  <c r="L68" i="62" s="1"/>
  <c r="G69" i="62"/>
  <c r="N69" i="62"/>
  <c r="N51" i="53"/>
  <c r="N47" i="53"/>
  <c r="N43" i="53"/>
  <c r="N56" i="53"/>
  <c r="N26" i="53"/>
  <c r="N22" i="53"/>
  <c r="N37" i="53"/>
  <c r="N14" i="53"/>
  <c r="G65" i="53"/>
  <c r="G51" i="53"/>
  <c r="G56" i="53"/>
  <c r="G47" i="53"/>
  <c r="G26" i="53"/>
  <c r="G37" i="53"/>
  <c r="G14" i="53"/>
  <c r="M42" i="53"/>
  <c r="M13" i="53"/>
  <c r="L13" i="53"/>
  <c r="L36" i="53"/>
  <c r="F61" i="53"/>
  <c r="F42" i="53"/>
  <c r="F13" i="53"/>
  <c r="N42" i="63" l="1"/>
  <c r="F59" i="53"/>
  <c r="M68" i="63"/>
  <c r="N55" i="63"/>
  <c r="N68" i="62"/>
  <c r="E68" i="63"/>
  <c r="G59" i="62"/>
  <c r="G60" i="62"/>
  <c r="N63" i="53"/>
  <c r="N71" i="53" s="1"/>
  <c r="N60" i="62"/>
  <c r="G62" i="53"/>
  <c r="G70" i="53" s="1"/>
  <c r="G55" i="63"/>
  <c r="L60" i="53"/>
  <c r="L69" i="53"/>
  <c r="L68" i="53" s="1"/>
  <c r="N55" i="53"/>
  <c r="N62" i="53"/>
  <c r="N70" i="53" s="1"/>
  <c r="N13" i="63"/>
  <c r="G61" i="63"/>
  <c r="G69" i="63" s="1"/>
  <c r="G63" i="63"/>
  <c r="G71" i="63" s="1"/>
  <c r="M60" i="53"/>
  <c r="M68" i="53"/>
  <c r="E40" i="63"/>
  <c r="G42" i="53"/>
  <c r="G63" i="53"/>
  <c r="G71" i="53" s="1"/>
  <c r="G55" i="53"/>
  <c r="N36" i="53"/>
  <c r="G36" i="53"/>
  <c r="N36" i="63"/>
  <c r="G68" i="62"/>
  <c r="G40" i="62"/>
  <c r="M60" i="63"/>
  <c r="F64" i="63" s="1"/>
  <c r="N62" i="63"/>
  <c r="N70" i="63" s="1"/>
  <c r="L68" i="63"/>
  <c r="E60" i="63"/>
  <c r="L60" i="63"/>
  <c r="N63" i="63"/>
  <c r="N71" i="63" s="1"/>
  <c r="F60" i="53"/>
  <c r="F69" i="53"/>
  <c r="F68" i="53" s="1"/>
  <c r="G36" i="63"/>
  <c r="N42" i="53"/>
  <c r="N61" i="53"/>
  <c r="G61" i="53"/>
  <c r="G69" i="53" s="1"/>
  <c r="G13" i="53"/>
  <c r="F64" i="53" l="1"/>
  <c r="G64" i="62"/>
  <c r="G59" i="63"/>
  <c r="G68" i="63"/>
  <c r="G59" i="53"/>
  <c r="N60" i="53"/>
  <c r="G68" i="53"/>
  <c r="G60" i="63"/>
  <c r="G40" i="63"/>
  <c r="E64" i="63"/>
  <c r="N68" i="63"/>
  <c r="N60" i="63"/>
  <c r="N69" i="53"/>
  <c r="N68" i="53" s="1"/>
  <c r="G60" i="53"/>
  <c r="G64" i="53" l="1"/>
  <c r="G64" i="63"/>
  <c r="E37" i="53" l="1"/>
  <c r="E56" i="53"/>
  <c r="E38" i="53"/>
  <c r="E57" i="53"/>
  <c r="E39" i="53"/>
  <c r="E58" i="53"/>
  <c r="E65" i="53"/>
  <c r="E51" i="53"/>
  <c r="E47" i="53"/>
  <c r="E43" i="53"/>
  <c r="N18" i="53"/>
  <c r="N13" i="53" s="1"/>
  <c r="E26" i="53"/>
  <c r="E22" i="53"/>
  <c r="E18" i="53"/>
  <c r="E14" i="53"/>
  <c r="E55" i="53" l="1"/>
  <c r="E59" i="53" s="1"/>
  <c r="E63" i="53"/>
  <c r="E71" i="53" s="1"/>
  <c r="E42" i="53"/>
  <c r="E36" i="53"/>
  <c r="L40" i="53" s="1"/>
  <c r="E13" i="53"/>
  <c r="E62" i="53"/>
  <c r="E70" i="53" s="1"/>
  <c r="E61" i="53"/>
  <c r="E69" i="53" s="1"/>
  <c r="E68" i="53" l="1"/>
  <c r="E60" i="53"/>
</calcChain>
</file>

<file path=xl/sharedStrings.xml><?xml version="1.0" encoding="utf-8"?>
<sst xmlns="http://schemas.openxmlformats.org/spreadsheetml/2006/main" count="1195" uniqueCount="251">
  <si>
    <t>I.</t>
  </si>
  <si>
    <t>1.</t>
  </si>
  <si>
    <t>2.</t>
  </si>
  <si>
    <t>II.</t>
  </si>
  <si>
    <t>3.</t>
  </si>
  <si>
    <t>4.</t>
  </si>
  <si>
    <t>Közhatalmi bevételek</t>
  </si>
  <si>
    <t>5.</t>
  </si>
  <si>
    <t>Ellátottak pénzbeli juttatásai</t>
  </si>
  <si>
    <t>Sorszám</t>
  </si>
  <si>
    <t>Kötelező feladatok</t>
  </si>
  <si>
    <t>Önként vállalt feladatok összesen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</si>
  <si>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</si>
  <si>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</si>
  <si>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</si>
  <si>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</si>
  <si>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</si>
  <si>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</si>
  <si>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</si>
  <si>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</si>
  <si>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</si>
  <si>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</si>
  <si>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</si>
  <si>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</si>
  <si>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</si>
  <si>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</si>
  <si>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</si>
  <si>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 xml:space="preserve"> költségvetési mérleg</t>
  </si>
  <si>
    <t>6.</t>
  </si>
  <si>
    <t>Önkormányzat bevételei mindösszesen</t>
  </si>
  <si>
    <t>Önkormányzat kiadásai mindösszesen</t>
  </si>
  <si>
    <t>Elnöki hatáskörben felhasználható keret kiemelt közoktatási, kulturális, közművelődési és sportfeladatokra</t>
  </si>
  <si>
    <t>Kötelező feladat</t>
  </si>
  <si>
    <t>Önként vállalt feladat</t>
  </si>
  <si>
    <t>Dologi kiadások</t>
  </si>
  <si>
    <t>Feladat megnevezése</t>
  </si>
  <si>
    <t>Kötelező feladat összesen</t>
  </si>
  <si>
    <t>Működési bevételek</t>
  </si>
  <si>
    <t>Eredeti előirányzat</t>
  </si>
  <si>
    <t xml:space="preserve"> </t>
  </si>
  <si>
    <t>I+II.</t>
  </si>
  <si>
    <t>Költségvetési bevételek összesen</t>
  </si>
  <si>
    <t>Finanszírozási bevételek összesen</t>
  </si>
  <si>
    <t>Költségvetési kiadások összesen</t>
  </si>
  <si>
    <t>III.</t>
  </si>
  <si>
    <t>I-III</t>
  </si>
  <si>
    <t xml:space="preserve">Működési költségvetési bevételek </t>
  </si>
  <si>
    <t xml:space="preserve">I. MŰKÖDÉSI KÖLTSÉGVETÉS </t>
  </si>
  <si>
    <t>Bevételi előirányzatok</t>
  </si>
  <si>
    <t>Kiadási előirányzatok</t>
  </si>
  <si>
    <t>(bevételi előirányzatok és kiadási előirányzatok kiemelt előirányzatok szerinti bontásban)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</si>
  <si>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</si>
  <si>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</si>
  <si>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</si>
  <si>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</si>
  <si>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r>
      <t>Felhalmozási célú támogatás</t>
    </r>
    <r>
      <rPr>
        <b/>
        <sz val="10"/>
        <rFont val="Times New Roman"/>
        <family val="1"/>
        <charset val="238"/>
      </rPr>
      <t>ok</t>
    </r>
    <r>
      <rPr>
        <b/>
        <sz val="11"/>
        <rFont val="Times New Roman"/>
        <family val="1"/>
        <charset val="238"/>
      </rPr>
      <t xml:space="preserve"> államháztartáson belülről</t>
    </r>
  </si>
  <si>
    <t>Finanszírozási kiadások összesen</t>
  </si>
  <si>
    <t>K1</t>
  </si>
  <si>
    <t>K2</t>
  </si>
  <si>
    <t>K3</t>
  </si>
  <si>
    <t>K4</t>
  </si>
  <si>
    <t>K5</t>
  </si>
  <si>
    <t>B1</t>
  </si>
  <si>
    <t>K6</t>
  </si>
  <si>
    <t>K7</t>
  </si>
  <si>
    <t>K8</t>
  </si>
  <si>
    <t>Egyéb felhalmozási célú kiadások</t>
  </si>
  <si>
    <t>K6+K7+K8</t>
  </si>
  <si>
    <t>K9</t>
  </si>
  <si>
    <t>K1-K9</t>
  </si>
  <si>
    <t>B1-B8</t>
  </si>
  <si>
    <t>Költségvetési bevételek és kiadások egyenlege (hiány)</t>
  </si>
  <si>
    <t>Költségvetési bevételek és kiadások egyenlege (többlet)</t>
  </si>
  <si>
    <t>B8</t>
  </si>
  <si>
    <t>B2</t>
  </si>
  <si>
    <t>B3</t>
  </si>
  <si>
    <t>B4</t>
  </si>
  <si>
    <t>B5</t>
  </si>
  <si>
    <t>B6</t>
  </si>
  <si>
    <t>B7</t>
  </si>
  <si>
    <t xml:space="preserve">K1+K2+K3+K4+K5   </t>
  </si>
  <si>
    <t xml:space="preserve">B1+B3+B4+B6                   </t>
  </si>
  <si>
    <t>B2+B5+B7</t>
  </si>
  <si>
    <t>K1-K8</t>
  </si>
  <si>
    <t>B1-B7</t>
  </si>
  <si>
    <t>Maradvány igénybevétele</t>
  </si>
  <si>
    <t>Államháztartáson belüli megelőlegezések</t>
  </si>
  <si>
    <t>Államháztartáson belüli megelőlegezés visszafizetése</t>
  </si>
  <si>
    <t>Irányító szervi támogatás folyósítása</t>
  </si>
  <si>
    <t>7.</t>
  </si>
  <si>
    <t>EI.Csop.</t>
  </si>
  <si>
    <t>Kiem.EI.</t>
  </si>
  <si>
    <t>Kötelező és önként vállalt feladat összesen</t>
  </si>
  <si>
    <t>1.a</t>
  </si>
  <si>
    <t>1.b</t>
  </si>
  <si>
    <t xml:space="preserve">    - ebből általános tartalék</t>
  </si>
  <si>
    <t xml:space="preserve">    - ebből céltartalék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</si>
  <si>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</si>
  <si>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</si>
  <si>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</si>
  <si>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</si>
  <si>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Működési célú támogatások államháztartáson belülre</t>
  </si>
  <si>
    <t>Működési célú támogatások államháztartáson kívülre</t>
  </si>
  <si>
    <t>Működési célú támogatások államháztartáson belülre kötelező feladatra összesen</t>
  </si>
  <si>
    <t>Működési célú támogatások államháztartáson kívülre önként vállalt feladatra összesen</t>
  </si>
  <si>
    <t>Módosított előirányzat</t>
  </si>
  <si>
    <t>Pályázat</t>
  </si>
  <si>
    <t>Bevétel</t>
  </si>
  <si>
    <t>Kiadás</t>
  </si>
  <si>
    <t>Önerő</t>
  </si>
  <si>
    <t>Címe</t>
  </si>
  <si>
    <t>Azonosító</t>
  </si>
  <si>
    <t>Működési</t>
  </si>
  <si>
    <t>Felhal-mozási</t>
  </si>
  <si>
    <t>Maradvány igénybevétel</t>
  </si>
  <si>
    <t>Összesen</t>
  </si>
  <si>
    <t xml:space="preserve">Működési </t>
  </si>
  <si>
    <t>EU-s forrásból</t>
  </si>
  <si>
    <t>Bevételek - EU-s forrás</t>
  </si>
  <si>
    <t>Költségvetés</t>
  </si>
  <si>
    <t>Kiemelt előirányzat</t>
  </si>
  <si>
    <t>Maradvány</t>
  </si>
  <si>
    <t>Önkormányzat</t>
  </si>
  <si>
    <t>Hivatal</t>
  </si>
  <si>
    <t>Mindösszesen</t>
  </si>
  <si>
    <t>Kiadások</t>
  </si>
  <si>
    <t>Személyi</t>
  </si>
  <si>
    <t>Járulék</t>
  </si>
  <si>
    <t>Dologi</t>
  </si>
  <si>
    <t>Foglalkoztatási Paktum</t>
  </si>
  <si>
    <t>Támogatás, tartalék</t>
  </si>
  <si>
    <t>működési célú támogatások államháztartáson belülre és kívülre</t>
  </si>
  <si>
    <t>11.</t>
  </si>
  <si>
    <t>12.</t>
  </si>
  <si>
    <t>13.</t>
  </si>
  <si>
    <t>14.</t>
  </si>
  <si>
    <t>15.</t>
  </si>
  <si>
    <t>Magyar Szürkék Útja</t>
  </si>
  <si>
    <t>TOP-5.1.1-15-HB1-2016-00001</t>
  </si>
  <si>
    <t>TOP-1.2.1-15-HB1-2016-00020</t>
  </si>
  <si>
    <t>Intenzitás</t>
  </si>
  <si>
    <t>európai uniós forrásból finanszírozott támogatással megvalósuló projektek bevételei és kiadásai</t>
  </si>
  <si>
    <t>európai uniós forrásból finanszírozott támogatással megvalósuló projektek bevételei - részletes költségvetés</t>
  </si>
  <si>
    <t>európai uniós forrásból finanszírozott támogatással megvalósuló projektek kiadásai - részletes költségvetés</t>
  </si>
  <si>
    <t>16.</t>
  </si>
  <si>
    <t>17.</t>
  </si>
  <si>
    <t>TOP-5.3.2-17-HB1-2018-00001</t>
  </si>
  <si>
    <t>Hajdú hagyományok nyomában</t>
  </si>
  <si>
    <t>Jelenlegi módosítás</t>
  </si>
  <si>
    <t>Módosított előírányzat</t>
  </si>
  <si>
    <t>összevont költségvetési mérleg</t>
  </si>
  <si>
    <t>EFOP - Csökmő</t>
  </si>
  <si>
    <t>EFOP-1.5.3-16-2017-00023</t>
  </si>
  <si>
    <t>EFOP-1.5.3-16-2017-00014</t>
  </si>
  <si>
    <t>EFOP - Hajdúböszörmény</t>
  </si>
  <si>
    <t>Önkormányzati Hivatal bevételei mindösszesen</t>
  </si>
  <si>
    <t>Önkormányzati Hivatal kiadásai mindösszesen</t>
  </si>
  <si>
    <t>10.</t>
  </si>
  <si>
    <t>Működési támogatás</t>
  </si>
  <si>
    <t>B1 rovat</t>
  </si>
  <si>
    <t>B6 rovat</t>
  </si>
  <si>
    <t>8.</t>
  </si>
  <si>
    <t>9.</t>
  </si>
  <si>
    <t>(Ft)</t>
  </si>
  <si>
    <t>( Ft)</t>
  </si>
  <si>
    <t>beruházások, felújítások kiadásai beruházásonként</t>
  </si>
  <si>
    <t>F   e  l  a  d  a t</t>
  </si>
  <si>
    <t>Felhalmozási kiadások mindösszesen</t>
  </si>
  <si>
    <t>Europe Direct Hajdú-Bihar</t>
  </si>
  <si>
    <t>TOP-1.5.1-20-2020-00013</t>
  </si>
  <si>
    <t>2021-27 tervezés előkészítése</t>
  </si>
  <si>
    <t>Kis- és nagyértékű tárgyi eszközök, informatikai eszközök, irodai bútorok beszerzése</t>
  </si>
  <si>
    <t>Kis- és nagyértékű tárgyi eszközök, informatikai eszközök, irodabútorok beszerzése</t>
  </si>
  <si>
    <t>Foglalkoztatási Paktum Plusz pályázat eszközbeszerzés (tárgyi, informatikai eszközök, immateriális javak)</t>
  </si>
  <si>
    <t>Europe Direct pályázat eszközbeszerzés</t>
  </si>
  <si>
    <t>Foglalkoztatási Paktum Plusz</t>
  </si>
  <si>
    <t>TOP_PLUSZ-3.1.1-21-HB1-2022-00001</t>
  </si>
  <si>
    <t>Együtt, közösségben Hajdú-Biharban</t>
  </si>
  <si>
    <t>TOP-5.3.2-17-HB1-2021-00002</t>
  </si>
  <si>
    <t>Hajdú-Bihar Vármegye Önkormányzata</t>
  </si>
  <si>
    <t>Hajdú-Bihar Vármegyei Önkormányzati Hivatal</t>
  </si>
  <si>
    <t>Hajdú-Bihar Vármegye Önkormányzata európai uniós projektjei</t>
  </si>
  <si>
    <t>EXPRESS</t>
  </si>
  <si>
    <t>01C0136</t>
  </si>
  <si>
    <t>GOCORE</t>
  </si>
  <si>
    <t>01C0041</t>
  </si>
  <si>
    <t>SYSTOUR</t>
  </si>
  <si>
    <t>01C0279</t>
  </si>
  <si>
    <t>WEEEWaste</t>
  </si>
  <si>
    <t>01C0027</t>
  </si>
  <si>
    <t>More than a village</t>
  </si>
  <si>
    <t>CE0100085</t>
  </si>
  <si>
    <t>Hajdú-Bihar Vármegye Önkormányzata európai uniós projektjei összesen</t>
  </si>
  <si>
    <t>Hajdú-Bihar Vármegyei Önkormányzati Hivatal európai uniós projektjei</t>
  </si>
  <si>
    <t>Hajdú-Bihar Vármegyei Önkormányzati Hivatal európai uniós projektjei összesen</t>
  </si>
  <si>
    <t>önként vállalt feladatai</t>
  </si>
  <si>
    <t>Megyei Önkormányzatok Országos Szövetsége tagdíj</t>
  </si>
  <si>
    <t>Tisza-Tó Térségi Fejlesztési Tanács tagdíj</t>
  </si>
  <si>
    <t>Hajdú-Bihar Megyei Vásárszövetség tagdíj</t>
  </si>
  <si>
    <t>Elismerésekkel, kitüntetésekkel járó pénzjutalom</t>
  </si>
  <si>
    <t>Hajdú-Bihar Vármegye Cigány Területi Nemzetiségi Önkormányzata támogatása</t>
  </si>
  <si>
    <t>Hajdú-Bihar Vármegye Román Területi Nemzetiségi Önkormányzata támogatása</t>
  </si>
  <si>
    <t>Miniszterelnökség - EFOP-1.5.3 Csökmő pályázat fel nem használt támogatás visszautalása</t>
  </si>
  <si>
    <t>Miniszterelnökség - EFOP-1.5.3 Hajdúböszörmény pályázat fel nem használt támogatás visszautalása</t>
  </si>
  <si>
    <t>Hajdú-Bihar Vármegye Önkormányzata felhalmozási kiadások</t>
  </si>
  <si>
    <t>Hajdú-Bihar Vármegye Önkormányzata felhalmozási kiadások összesen</t>
  </si>
  <si>
    <t>Hajdú-Bihar Vármegyei Önkormányzati Hivatal felhalmozási kiadások</t>
  </si>
  <si>
    <t>Hajdú-Bihar Vármegyei Önkormányzati Hivatal felhalmozási kiadások összesen</t>
  </si>
  <si>
    <t>2021-27 tervezés előkészítése pályázat Piac 71. energetika és belső átalakítás tervezési díj</t>
  </si>
  <si>
    <t>2. melléklet a  .../2024. (...) önkormányzati rendelethez</t>
  </si>
  <si>
    <t>1. melléklet a  .../2024. (...) önkormányzati rendelethez</t>
  </si>
  <si>
    <t>(1. melléklet az 1/2024. (II. 26.) önkormányzati rendelethez)</t>
  </si>
  <si>
    <t>2024. évi költségvetés módosítása</t>
  </si>
  <si>
    <t>2024. május 24.</t>
  </si>
  <si>
    <t>(2. melléklet az 1/2024. (II. 26.) önkormányzati rendelethez)</t>
  </si>
  <si>
    <t>3. melléklet a  .../2024. (...) önkormányzati rendelethez</t>
  </si>
  <si>
    <t>(3. melléklet az 1/2024. (II. 26.) önkormányzati rendelethez)</t>
  </si>
  <si>
    <t>4. melléklet a .../2024. (...) önkormányzati rendelethez</t>
  </si>
  <si>
    <t>(4. melléklet az 1/2024. (II. 26.) önkormányzati rendelethez)</t>
  </si>
  <si>
    <t>5. melléklet a .../2024. (...) önkormányzati rendelethez</t>
  </si>
  <si>
    <t>(5. melléklet az 1/2024. (II. 26.) önkormányzati rendelethez)</t>
  </si>
  <si>
    <t>6. melléklet a .../2024. (...) önkormányzati rendelethez</t>
  </si>
  <si>
    <t>(6. melléklet az 1/2024. (II. 26.) önkormányzati rendelethez)</t>
  </si>
  <si>
    <t>7. melléklet a .../2024. (...) önkormányzati rendelethez</t>
  </si>
  <si>
    <t>(7. melléklet az 1/2024. (II. 26.) önkormányzati rendelethez)</t>
  </si>
  <si>
    <t>8. melléklet a .../2024. (...) önkormányzati rendelethez</t>
  </si>
  <si>
    <t>(8. melléklet az 1/2024. (II. 26.) önkormányzati rendelethez)</t>
  </si>
  <si>
    <t>9. melléklet a .../2024. (...) önkormányzati rendelethez</t>
  </si>
  <si>
    <t>(9. melléklet az 1/2024. (II. 26.) önkormányzati rendelethez)</t>
  </si>
  <si>
    <t>OpenRegioCulture</t>
  </si>
  <si>
    <t>02C0467</t>
  </si>
  <si>
    <t>SReST</t>
  </si>
  <si>
    <t>DRP0200445</t>
  </si>
  <si>
    <t>EFOP - Balmazújváros</t>
  </si>
  <si>
    <t>EFOP-1.5.3-16-2017-00043</t>
  </si>
  <si>
    <t>Felhalmozási támogatás</t>
  </si>
  <si>
    <t>B2 rovat</t>
  </si>
  <si>
    <t>B7 rovat</t>
  </si>
  <si>
    <t>Miniszterelnökség - Magyar Szürkék Útja pályázat fel nem használt támogatás visszautalása</t>
  </si>
  <si>
    <t>Miniszterelnökség - Hajdú hagyományok nyomában pályázat fel nem használt támogatás visszautalása</t>
  </si>
  <si>
    <t>Miniszterelnökség - Foglalkoztatási Paktum pályázat (Hivatalt érintő) fel nem használt támogatás visszautalása</t>
  </si>
  <si>
    <t>Miniszterelnökség - EFOP-1.5.3 Balmazújváros pályázat fel nem használt támogatás visszautalása</t>
  </si>
  <si>
    <t>SReST pályázat eszközbeszerzés</t>
  </si>
  <si>
    <t>2021-27 tervezés előkészítése pályázat Piac 71. energetika és belső átalakítás tervezési díj (saját forrás)</t>
  </si>
  <si>
    <t>Közgyűlési tagok részére laptop beszerzés</t>
  </si>
  <si>
    <t>Személygépjármű beszerzés (1 db)</t>
  </si>
  <si>
    <t>Helyi humán fejlesztések pályázat eszközbeszerzés (tárgyi, informatikai eszközök, immateriális javak)</t>
  </si>
  <si>
    <t>Helyi humán fejlesztések</t>
  </si>
  <si>
    <t>TOP_PLUSZ-3.1.3-23-HB2-2023-00001</t>
  </si>
  <si>
    <t>18.</t>
  </si>
  <si>
    <t>Beruházás,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</si>
</sst>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2"/>
      <name val="Times"/>
      <family val="1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28"/>
      <color rgb="FFFF0000"/>
      <name val="Times New Roman"/>
      <family val="1"/>
      <charset val="238"/>
    </font>
    <font>
      <sz val="11.5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.5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  <charset val="238"/>
    </font>
    <font>
      <sz val="18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1" fillId="0" borderId="0"/>
    <xf numFmtId="0" fontId="11" fillId="0" borderId="0"/>
    <xf numFmtId="0" fontId="1" fillId="0" borderId="0"/>
  </cellStyleXfs>
  <cellXfs count="547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3" fontId="6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Continuous" shrinkToFit="1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shrinkToFit="1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9" fillId="0" borderId="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0" fontId="23" fillId="0" borderId="0" xfId="0" applyFont="1" applyAlignment="1">
      <alignment shrinkToFi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3" fontId="6" fillId="0" borderId="15" xfId="0" applyNumberFormat="1" applyFont="1" applyBorder="1" applyAlignment="1">
      <alignment vertical="center"/>
    </xf>
    <xf numFmtId="164" fontId="6" fillId="0" borderId="4" xfId="7" applyNumberFormat="1" applyFont="1" applyBorder="1" applyAlignment="1">
      <alignment horizontal="center" vertical="center"/>
    </xf>
    <xf numFmtId="0" fontId="6" fillId="2" borderId="4" xfId="7" applyFont="1" applyFill="1" applyBorder="1" applyAlignment="1">
      <alignment horizontal="center" vertical="center"/>
    </xf>
    <xf numFmtId="3" fontId="24" fillId="0" borderId="4" xfId="0" applyNumberFormat="1" applyFont="1" applyBorder="1" applyAlignment="1">
      <alignment vertical="center"/>
    </xf>
    <xf numFmtId="0" fontId="9" fillId="0" borderId="0" xfId="2" applyFont="1"/>
    <xf numFmtId="0" fontId="5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2" applyFont="1" applyAlignment="1">
      <alignment horizontal="right"/>
    </xf>
    <xf numFmtId="0" fontId="12" fillId="0" borderId="50" xfId="0" applyFont="1" applyBorder="1" applyAlignment="1">
      <alignment horizontal="left" vertical="center"/>
    </xf>
    <xf numFmtId="0" fontId="6" fillId="2" borderId="13" xfId="7" applyFont="1" applyFill="1" applyBorder="1" applyAlignment="1">
      <alignment horizontal="center" vertical="center"/>
    </xf>
    <xf numFmtId="164" fontId="6" fillId="2" borderId="4" xfId="7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6" fillId="2" borderId="4" xfId="7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Continuous"/>
    </xf>
    <xf numFmtId="3" fontId="6" fillId="0" borderId="23" xfId="2" applyNumberFormat="1" applyFont="1" applyBorder="1" applyAlignment="1">
      <alignment vertical="center"/>
    </xf>
    <xf numFmtId="3" fontId="6" fillId="0" borderId="17" xfId="2" applyNumberFormat="1" applyFont="1" applyBorder="1" applyAlignment="1">
      <alignment vertical="center"/>
    </xf>
    <xf numFmtId="3" fontId="6" fillId="0" borderId="4" xfId="2" applyNumberFormat="1" applyFont="1" applyBorder="1" applyAlignment="1">
      <alignment vertical="center"/>
    </xf>
    <xf numFmtId="3" fontId="6" fillId="0" borderId="7" xfId="2" applyNumberFormat="1" applyFont="1" applyBorder="1" applyAlignment="1">
      <alignment vertical="center"/>
    </xf>
    <xf numFmtId="3" fontId="6" fillId="0" borderId="19" xfId="2" applyNumberFormat="1" applyFont="1" applyBorder="1" applyAlignment="1">
      <alignment vertical="center"/>
    </xf>
    <xf numFmtId="3" fontId="6" fillId="0" borderId="25" xfId="2" applyNumberFormat="1" applyFont="1" applyBorder="1" applyAlignment="1">
      <alignment vertical="center"/>
    </xf>
    <xf numFmtId="3" fontId="6" fillId="0" borderId="5" xfId="2" applyNumberFormat="1" applyFont="1" applyBorder="1" applyAlignment="1">
      <alignment vertical="center"/>
    </xf>
    <xf numFmtId="3" fontId="6" fillId="0" borderId="33" xfId="2" applyNumberFormat="1" applyFont="1" applyBorder="1" applyAlignment="1">
      <alignment vertical="center"/>
    </xf>
    <xf numFmtId="3" fontId="6" fillId="0" borderId="15" xfId="2" applyNumberFormat="1" applyFont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3" fontId="24" fillId="2" borderId="7" xfId="0" applyNumberFormat="1" applyFont="1" applyFill="1" applyBorder="1" applyAlignment="1">
      <alignment vertical="center"/>
    </xf>
    <xf numFmtId="3" fontId="24" fillId="2" borderId="15" xfId="0" applyNumberFormat="1" applyFont="1" applyFill="1" applyBorder="1" applyAlignment="1">
      <alignment vertical="center"/>
    </xf>
    <xf numFmtId="0" fontId="24" fillId="0" borderId="0" xfId="2" applyFont="1"/>
    <xf numFmtId="0" fontId="5" fillId="0" borderId="0" xfId="2" applyFont="1"/>
    <xf numFmtId="0" fontId="6" fillId="0" borderId="0" xfId="2" applyFont="1"/>
    <xf numFmtId="0" fontId="28" fillId="0" borderId="0" xfId="2" applyFont="1"/>
    <xf numFmtId="3" fontId="7" fillId="0" borderId="0" xfId="0" applyNumberFormat="1" applyFont="1"/>
    <xf numFmtId="16" fontId="6" fillId="2" borderId="13" xfId="7" applyNumberFormat="1" applyFont="1" applyFill="1" applyBorder="1" applyAlignment="1">
      <alignment horizontal="center" vertical="center"/>
    </xf>
    <xf numFmtId="0" fontId="32" fillId="0" borderId="0" xfId="0" applyFont="1"/>
    <xf numFmtId="3" fontId="0" fillId="0" borderId="0" xfId="0" applyNumberFormat="1"/>
    <xf numFmtId="16" fontId="6" fillId="2" borderId="1" xfId="7" applyNumberFormat="1" applyFont="1" applyFill="1" applyBorder="1" applyAlignment="1">
      <alignment horizontal="center" vertical="center"/>
    </xf>
    <xf numFmtId="16" fontId="6" fillId="0" borderId="1" xfId="7" applyNumberFormat="1" applyFont="1" applyBorder="1" applyAlignment="1">
      <alignment horizontal="center" vertical="center"/>
    </xf>
    <xf numFmtId="0" fontId="6" fillId="2" borderId="5" xfId="7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2" applyFont="1"/>
    <xf numFmtId="0" fontId="8" fillId="0" borderId="0" xfId="0" applyFont="1" applyAlignment="1">
      <alignment horizontal="right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36" xfId="0" applyFont="1" applyFill="1" applyBorder="1" applyAlignment="1">
      <alignment horizontal="center" vertical="center"/>
    </xf>
    <xf numFmtId="3" fontId="9" fillId="3" borderId="58" xfId="0" applyNumberFormat="1" applyFont="1" applyFill="1" applyBorder="1" applyAlignment="1">
      <alignment horizontal="center" vertical="center" wrapText="1"/>
    </xf>
    <xf numFmtId="3" fontId="9" fillId="3" borderId="64" xfId="0" applyNumberFormat="1" applyFont="1" applyFill="1" applyBorder="1" applyAlignment="1">
      <alignment horizontal="center" vertical="center" wrapText="1"/>
    </xf>
    <xf numFmtId="3" fontId="9" fillId="3" borderId="63" xfId="0" applyNumberFormat="1" applyFont="1" applyFill="1" applyBorder="1" applyAlignment="1">
      <alignment horizontal="center" vertical="center" wrapText="1"/>
    </xf>
    <xf numFmtId="3" fontId="6" fillId="2" borderId="40" xfId="7" applyNumberFormat="1" applyFont="1" applyFill="1" applyBorder="1" applyAlignment="1">
      <alignment horizontal="right" vertical="center" wrapText="1"/>
    </xf>
    <xf numFmtId="3" fontId="5" fillId="3" borderId="20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3" fontId="5" fillId="3" borderId="65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24" fillId="0" borderId="40" xfId="0" applyNumberFormat="1" applyFont="1" applyBorder="1" applyAlignment="1">
      <alignment horizontal="right" vertical="center"/>
    </xf>
    <xf numFmtId="3" fontId="5" fillId="3" borderId="62" xfId="0" applyNumberFormat="1" applyFont="1" applyFill="1" applyBorder="1" applyAlignment="1">
      <alignment horizontal="right" vertical="center"/>
    </xf>
    <xf numFmtId="3" fontId="5" fillId="3" borderId="64" xfId="0" applyNumberFormat="1" applyFont="1" applyFill="1" applyBorder="1" applyAlignment="1">
      <alignment horizontal="right" vertical="center"/>
    </xf>
    <xf numFmtId="3" fontId="5" fillId="3" borderId="63" xfId="0" applyNumberFormat="1" applyFont="1" applyFill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 horizontal="right" vertical="center"/>
    </xf>
    <xf numFmtId="3" fontId="27" fillId="3" borderId="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5" fillId="3" borderId="8" xfId="7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20" fillId="3" borderId="23" xfId="2" applyNumberFormat="1" applyFont="1" applyFill="1" applyBorder="1" applyAlignment="1">
      <alignment vertical="center"/>
    </xf>
    <xf numFmtId="3" fontId="20" fillId="3" borderId="25" xfId="2" applyNumberFormat="1" applyFont="1" applyFill="1" applyBorder="1" applyAlignment="1">
      <alignment vertical="center"/>
    </xf>
    <xf numFmtId="3" fontId="5" fillId="3" borderId="8" xfId="2" applyNumberFormat="1" applyFont="1" applyFill="1" applyBorder="1"/>
    <xf numFmtId="3" fontId="5" fillId="3" borderId="11" xfId="2" applyNumberFormat="1" applyFont="1" applyFill="1" applyBorder="1"/>
    <xf numFmtId="3" fontId="5" fillId="3" borderId="8" xfId="2" applyNumberFormat="1" applyFont="1" applyFill="1" applyBorder="1" applyAlignment="1">
      <alignment horizontal="center" vertical="center" wrapText="1"/>
    </xf>
    <xf numFmtId="3" fontId="16" fillId="3" borderId="8" xfId="2" applyNumberFormat="1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 wrapText="1"/>
    </xf>
    <xf numFmtId="3" fontId="22" fillId="3" borderId="14" xfId="0" applyNumberFormat="1" applyFont="1" applyFill="1" applyBorder="1" applyAlignment="1">
      <alignment horizontal="center" vertical="center" textRotation="180" wrapText="1"/>
    </xf>
    <xf numFmtId="3" fontId="7" fillId="3" borderId="8" xfId="0" applyNumberFormat="1" applyFont="1" applyFill="1" applyBorder="1" applyAlignment="1">
      <alignment horizontal="center" vertical="center" textRotation="180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 applyProtection="1">
      <alignment horizontal="right" vertical="center" wrapText="1"/>
      <protection locked="0"/>
    </xf>
    <xf numFmtId="3" fontId="12" fillId="0" borderId="22" xfId="0" applyNumberFormat="1" applyFont="1" applyBorder="1" applyAlignment="1" applyProtection="1">
      <alignment horizontal="right" vertical="center" wrapText="1"/>
      <protection locked="0"/>
    </xf>
    <xf numFmtId="3" fontId="12" fillId="0" borderId="7" xfId="0" applyNumberFormat="1" applyFont="1" applyBorder="1" applyAlignment="1" applyProtection="1">
      <alignment horizontal="right" vertical="center" wrapText="1"/>
      <protection locked="0"/>
    </xf>
    <xf numFmtId="3" fontId="9" fillId="0" borderId="4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12" fillId="0" borderId="50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 applyProtection="1">
      <alignment horizontal="right" vertical="center" wrapText="1"/>
      <protection locked="0"/>
    </xf>
    <xf numFmtId="3" fontId="10" fillId="0" borderId="15" xfId="0" applyNumberFormat="1" applyFont="1" applyBorder="1" applyAlignment="1" applyProtection="1">
      <alignment horizontal="right" vertical="center" wrapText="1"/>
      <protection locked="0"/>
    </xf>
    <xf numFmtId="3" fontId="12" fillId="0" borderId="15" xfId="0" applyNumberFormat="1" applyFont="1" applyBorder="1" applyAlignment="1" applyProtection="1">
      <alignment horizontal="right" vertical="center" wrapText="1"/>
      <protection locked="0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25" fillId="3" borderId="8" xfId="0" applyNumberFormat="1" applyFont="1" applyFill="1" applyBorder="1" applyAlignment="1">
      <alignment horizontal="right" vertical="center" wrapText="1"/>
    </xf>
    <xf numFmtId="3" fontId="25" fillId="3" borderId="8" xfId="0" applyNumberFormat="1" applyFont="1" applyFill="1" applyBorder="1" applyAlignment="1">
      <alignment horizontal="center" vertical="center" wrapText="1"/>
    </xf>
    <xf numFmtId="3" fontId="25" fillId="3" borderId="11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righ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21" xfId="0" applyFont="1" applyFill="1" applyBorder="1" applyAlignment="1">
      <alignment horizontal="left" vertical="center" wrapText="1"/>
    </xf>
    <xf numFmtId="3" fontId="26" fillId="3" borderId="11" xfId="0" applyNumberFormat="1" applyFont="1" applyFill="1" applyBorder="1" applyAlignment="1">
      <alignment horizontal="center" vertical="center" wrapText="1"/>
    </xf>
    <xf numFmtId="3" fontId="9" fillId="3" borderId="24" xfId="0" applyNumberFormat="1" applyFont="1" applyFill="1" applyBorder="1" applyAlignment="1">
      <alignment horizontal="center" vertical="center" wrapText="1"/>
    </xf>
    <xf numFmtId="3" fontId="9" fillId="3" borderId="32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Border="1" applyAlignment="1" applyProtection="1">
      <alignment horizontal="right" vertical="center" wrapText="1"/>
      <protection locked="0"/>
    </xf>
    <xf numFmtId="3" fontId="25" fillId="3" borderId="11" xfId="0" applyNumberFormat="1" applyFont="1" applyFill="1" applyBorder="1" applyAlignment="1">
      <alignment horizontal="right" vertical="center" wrapText="1"/>
    </xf>
    <xf numFmtId="3" fontId="25" fillId="3" borderId="21" xfId="0" applyNumberFormat="1" applyFont="1" applyFill="1" applyBorder="1" applyAlignment="1">
      <alignment horizontal="right" vertical="center" wrapText="1"/>
    </xf>
    <xf numFmtId="3" fontId="9" fillId="3" borderId="26" xfId="0" applyNumberFormat="1" applyFont="1" applyFill="1" applyBorder="1" applyAlignment="1">
      <alignment horizontal="right" vertical="center" wrapText="1"/>
    </xf>
    <xf numFmtId="3" fontId="9" fillId="3" borderId="11" xfId="0" applyNumberFormat="1" applyFont="1" applyFill="1" applyBorder="1" applyAlignment="1">
      <alignment horizontal="right" vertical="center" wrapText="1"/>
    </xf>
    <xf numFmtId="0" fontId="25" fillId="3" borderId="8" xfId="0" applyFont="1" applyFill="1" applyBorder="1" applyAlignment="1">
      <alignment horizontal="right" vertical="center" wrapText="1"/>
    </xf>
    <xf numFmtId="3" fontId="26" fillId="3" borderId="11" xfId="0" applyNumberFormat="1" applyFont="1" applyFill="1" applyBorder="1" applyAlignment="1">
      <alignment horizontal="right" vertical="center" wrapText="1"/>
    </xf>
    <xf numFmtId="3" fontId="9" fillId="3" borderId="24" xfId="0" applyNumberFormat="1" applyFont="1" applyFill="1" applyBorder="1" applyAlignment="1">
      <alignment horizontal="right" vertical="center" wrapText="1"/>
    </xf>
    <xf numFmtId="3" fontId="9" fillId="3" borderId="32" xfId="0" applyNumberFormat="1" applyFont="1" applyFill="1" applyBorder="1" applyAlignment="1">
      <alignment horizontal="right" vertical="center" wrapText="1"/>
    </xf>
    <xf numFmtId="3" fontId="9" fillId="3" borderId="64" xfId="0" applyNumberFormat="1" applyFont="1" applyFill="1" applyBorder="1" applyAlignment="1">
      <alignment horizontal="right" vertical="center" wrapText="1"/>
    </xf>
    <xf numFmtId="0" fontId="25" fillId="3" borderId="64" xfId="0" applyFont="1" applyFill="1" applyBorder="1" applyAlignment="1">
      <alignment horizontal="right" vertical="center" wrapText="1"/>
    </xf>
    <xf numFmtId="3" fontId="25" fillId="3" borderId="62" xfId="0" applyNumberFormat="1" applyFont="1" applyFill="1" applyBorder="1" applyAlignment="1">
      <alignment horizontal="right" vertical="center" wrapText="1"/>
    </xf>
    <xf numFmtId="3" fontId="26" fillId="3" borderId="67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24" fillId="2" borderId="0" xfId="0" applyFont="1" applyFill="1"/>
    <xf numFmtId="0" fontId="6" fillId="0" borderId="13" xfId="7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3" fontId="5" fillId="3" borderId="8" xfId="2" applyNumberFormat="1" applyFont="1" applyFill="1" applyBorder="1" applyAlignment="1">
      <alignment vertical="center"/>
    </xf>
    <xf numFmtId="3" fontId="5" fillId="3" borderId="11" xfId="2" applyNumberFormat="1" applyFont="1" applyFill="1" applyBorder="1" applyAlignment="1">
      <alignment vertical="center"/>
    </xf>
    <xf numFmtId="3" fontId="20" fillId="3" borderId="24" xfId="2" applyNumberFormat="1" applyFont="1" applyFill="1" applyBorder="1" applyAlignment="1">
      <alignment vertical="center"/>
    </xf>
    <xf numFmtId="3" fontId="20" fillId="3" borderId="32" xfId="2" applyNumberFormat="1" applyFont="1" applyFill="1" applyBorder="1" applyAlignment="1">
      <alignment vertical="center"/>
    </xf>
    <xf numFmtId="3" fontId="9" fillId="3" borderId="24" xfId="2" applyNumberFormat="1" applyFont="1" applyFill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/>
    </xf>
    <xf numFmtId="3" fontId="6" fillId="2" borderId="23" xfId="2" applyNumberFormat="1" applyFont="1" applyFill="1" applyBorder="1" applyAlignment="1">
      <alignment vertical="center"/>
    </xf>
    <xf numFmtId="3" fontId="6" fillId="2" borderId="17" xfId="2" applyNumberFormat="1" applyFont="1" applyFill="1" applyBorder="1" applyAlignment="1">
      <alignment vertical="center"/>
    </xf>
    <xf numFmtId="0" fontId="6" fillId="2" borderId="0" xfId="2" applyFont="1" applyFill="1"/>
    <xf numFmtId="3" fontId="6" fillId="2" borderId="19" xfId="2" applyNumberFormat="1" applyFont="1" applyFill="1" applyBorder="1" applyAlignment="1">
      <alignment vertical="center"/>
    </xf>
    <xf numFmtId="0" fontId="8" fillId="3" borderId="23" xfId="7" applyFont="1" applyFill="1" applyBorder="1" applyAlignment="1">
      <alignment horizontal="center" vertical="center"/>
    </xf>
    <xf numFmtId="3" fontId="20" fillId="3" borderId="17" xfId="2" applyNumberFormat="1" applyFont="1" applyFill="1" applyBorder="1" applyAlignment="1">
      <alignment vertical="center"/>
    </xf>
    <xf numFmtId="0" fontId="5" fillId="3" borderId="4" xfId="7" applyFont="1" applyFill="1" applyBorder="1" applyAlignment="1">
      <alignment horizontal="center" vertical="center"/>
    </xf>
    <xf numFmtId="3" fontId="20" fillId="3" borderId="19" xfId="2" applyNumberFormat="1" applyFont="1" applyFill="1" applyBorder="1" applyAlignment="1">
      <alignment vertical="center"/>
    </xf>
    <xf numFmtId="3" fontId="6" fillId="2" borderId="33" xfId="2" applyNumberFormat="1" applyFont="1" applyFill="1" applyBorder="1" applyAlignment="1">
      <alignment vertical="center"/>
    </xf>
    <xf numFmtId="3" fontId="6" fillId="2" borderId="4" xfId="2" applyNumberFormat="1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vertical="center"/>
    </xf>
    <xf numFmtId="0" fontId="5" fillId="3" borderId="25" xfId="7" applyFont="1" applyFill="1" applyBorder="1" applyAlignment="1">
      <alignment horizontal="center" vertical="center"/>
    </xf>
    <xf numFmtId="0" fontId="5" fillId="3" borderId="24" xfId="7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0" fillId="2" borderId="50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6" fillId="2" borderId="25" xfId="7" applyFont="1" applyFill="1" applyBorder="1" applyAlignment="1">
      <alignment vertical="center" wrapText="1"/>
    </xf>
    <xf numFmtId="0" fontId="6" fillId="0" borderId="4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/>
    </xf>
    <xf numFmtId="0" fontId="13" fillId="0" borderId="4" xfId="7" applyFont="1" applyBorder="1" applyAlignment="1">
      <alignment horizontal="center" vertical="center" wrapText="1"/>
    </xf>
    <xf numFmtId="3" fontId="24" fillId="2" borderId="0" xfId="0" applyNumberFormat="1" applyFont="1" applyFill="1"/>
    <xf numFmtId="0" fontId="13" fillId="2" borderId="4" xfId="7" applyFont="1" applyFill="1" applyBorder="1" applyAlignment="1">
      <alignment horizontal="center" vertical="center"/>
    </xf>
    <xf numFmtId="0" fontId="13" fillId="2" borderId="4" xfId="7" applyFont="1" applyFill="1" applyBorder="1" applyAlignment="1">
      <alignment horizontal="center" vertical="center" wrapText="1"/>
    </xf>
    <xf numFmtId="0" fontId="6" fillId="0" borderId="33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2" borderId="33" xfId="7" applyFont="1" applyFill="1" applyBorder="1" applyAlignment="1">
      <alignment horizontal="center" vertical="center"/>
    </xf>
    <xf numFmtId="0" fontId="6" fillId="2" borderId="18" xfId="7" applyFont="1" applyFill="1" applyBorder="1" applyAlignment="1">
      <alignment horizontal="center" vertical="center"/>
    </xf>
    <xf numFmtId="0" fontId="6" fillId="0" borderId="18" xfId="7" applyFont="1" applyBorder="1" applyAlignment="1">
      <alignment horizontal="center" vertical="center"/>
    </xf>
    <xf numFmtId="3" fontId="5" fillId="3" borderId="67" xfId="0" applyNumberFormat="1" applyFont="1" applyFill="1" applyBorder="1" applyAlignment="1">
      <alignment vertical="center"/>
    </xf>
    <xf numFmtId="0" fontId="36" fillId="4" borderId="0" xfId="0" applyFont="1" applyFill="1" applyAlignment="1">
      <alignment horizontal="center"/>
    </xf>
    <xf numFmtId="0" fontId="5" fillId="4" borderId="0" xfId="0" applyFont="1" applyFill="1" applyAlignment="1">
      <alignment vertical="center" shrinkToFit="1"/>
    </xf>
    <xf numFmtId="3" fontId="5" fillId="4" borderId="0" xfId="0" applyNumberFormat="1" applyFont="1" applyFill="1" applyAlignment="1">
      <alignment vertical="center"/>
    </xf>
    <xf numFmtId="0" fontId="37" fillId="0" borderId="0" xfId="0" applyFont="1" applyAlignment="1">
      <alignment shrinkToFit="1"/>
    </xf>
    <xf numFmtId="3" fontId="6" fillId="0" borderId="5" xfId="0" applyNumberFormat="1" applyFont="1" applyBorder="1" applyAlignment="1">
      <alignment vertical="center"/>
    </xf>
    <xf numFmtId="3" fontId="6" fillId="0" borderId="69" xfId="0" applyNumberFormat="1" applyFont="1" applyBorder="1" applyAlignment="1">
      <alignment vertical="center"/>
    </xf>
    <xf numFmtId="3" fontId="5" fillId="3" borderId="71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3" fontId="6" fillId="2" borderId="5" xfId="7" applyNumberFormat="1" applyFont="1" applyFill="1" applyBorder="1" applyAlignment="1">
      <alignment vertical="center" wrapText="1"/>
    </xf>
    <xf numFmtId="3" fontId="6" fillId="2" borderId="69" xfId="7" applyNumberFormat="1" applyFont="1" applyFill="1" applyBorder="1" applyAlignment="1">
      <alignment vertical="center" wrapText="1"/>
    </xf>
    <xf numFmtId="3" fontId="6" fillId="2" borderId="4" xfId="7" applyNumberFormat="1" applyFont="1" applyFill="1" applyBorder="1" applyAlignment="1">
      <alignment horizontal="right" vertical="center" wrapText="1"/>
    </xf>
    <xf numFmtId="3" fontId="6" fillId="2" borderId="15" xfId="7" applyNumberFormat="1" applyFont="1" applyFill="1" applyBorder="1" applyAlignment="1">
      <alignment horizontal="right" vertical="center" wrapText="1"/>
    </xf>
    <xf numFmtId="3" fontId="6" fillId="2" borderId="25" xfId="7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vertical="center"/>
    </xf>
    <xf numFmtId="0" fontId="6" fillId="0" borderId="5" xfId="7" applyFont="1" applyBorder="1" applyAlignment="1">
      <alignment vertical="center" shrinkToFit="1"/>
    </xf>
    <xf numFmtId="0" fontId="13" fillId="0" borderId="5" xfId="7" applyFont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3" fontId="5" fillId="5" borderId="25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9" fillId="5" borderId="4" xfId="0" applyNumberFormat="1" applyFont="1" applyFill="1" applyBorder="1" applyAlignment="1">
      <alignment horizontal="right" vertical="center" wrapText="1"/>
    </xf>
    <xf numFmtId="3" fontId="9" fillId="5" borderId="7" xfId="0" applyNumberFormat="1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/>
    </xf>
    <xf numFmtId="3" fontId="12" fillId="5" borderId="4" xfId="0" applyNumberFormat="1" applyFont="1" applyFill="1" applyBorder="1" applyAlignment="1">
      <alignment horizontal="right" vertical="center" wrapText="1"/>
    </xf>
    <xf numFmtId="3" fontId="12" fillId="5" borderId="7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right" vertical="center" wrapText="1"/>
    </xf>
    <xf numFmtId="3" fontId="12" fillId="5" borderId="9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3" fontId="10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 vertical="center"/>
    </xf>
    <xf numFmtId="3" fontId="9" fillId="5" borderId="25" xfId="0" applyNumberFormat="1" applyFont="1" applyFill="1" applyBorder="1" applyAlignment="1">
      <alignment horizontal="right" vertical="center" wrapText="1"/>
    </xf>
    <xf numFmtId="0" fontId="5" fillId="5" borderId="16" xfId="0" applyFont="1" applyFill="1" applyBorder="1" applyAlignment="1">
      <alignment horizontal="center" vertical="center"/>
    </xf>
    <xf numFmtId="3" fontId="9" fillId="5" borderId="23" xfId="0" applyNumberFormat="1" applyFont="1" applyFill="1" applyBorder="1" applyAlignment="1">
      <alignment horizontal="right" vertical="center" wrapText="1"/>
    </xf>
    <xf numFmtId="3" fontId="9" fillId="5" borderId="17" xfId="0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/>
    </xf>
    <xf numFmtId="3" fontId="10" fillId="5" borderId="8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/>
    </xf>
    <xf numFmtId="3" fontId="12" fillId="5" borderId="8" xfId="0" applyNumberFormat="1" applyFont="1" applyFill="1" applyBorder="1" applyAlignment="1">
      <alignment horizontal="right" vertical="center" wrapText="1"/>
    </xf>
    <xf numFmtId="3" fontId="5" fillId="5" borderId="12" xfId="0" applyNumberFormat="1" applyFont="1" applyFill="1" applyBorder="1" applyAlignment="1">
      <alignment vertical="center" wrapText="1"/>
    </xf>
    <xf numFmtId="3" fontId="12" fillId="5" borderId="11" xfId="0" applyNumberFormat="1" applyFont="1" applyFill="1" applyBorder="1" applyAlignment="1">
      <alignment horizontal="right" vertical="center" wrapText="1"/>
    </xf>
    <xf numFmtId="3" fontId="12" fillId="5" borderId="5" xfId="0" applyNumberFormat="1" applyFont="1" applyFill="1" applyBorder="1" applyAlignment="1">
      <alignment horizontal="right" vertical="center" wrapText="1"/>
    </xf>
    <xf numFmtId="0" fontId="5" fillId="5" borderId="20" xfId="7" applyFont="1" applyFill="1" applyBorder="1" applyAlignment="1">
      <alignment horizontal="center" vertical="center"/>
    </xf>
    <xf numFmtId="3" fontId="5" fillId="5" borderId="8" xfId="2" applyNumberFormat="1" applyFont="1" applyFill="1" applyBorder="1" applyAlignment="1">
      <alignment vertical="center"/>
    </xf>
    <xf numFmtId="3" fontId="5" fillId="5" borderId="11" xfId="2" applyNumberFormat="1" applyFont="1" applyFill="1" applyBorder="1" applyAlignment="1">
      <alignment vertical="center"/>
    </xf>
    <xf numFmtId="0" fontId="5" fillId="5" borderId="69" xfId="7" applyFont="1" applyFill="1" applyBorder="1" applyAlignment="1">
      <alignment horizontal="center" vertical="center"/>
    </xf>
    <xf numFmtId="3" fontId="5" fillId="5" borderId="15" xfId="2" applyNumberFormat="1" applyFont="1" applyFill="1" applyBorder="1" applyAlignment="1">
      <alignment vertical="center"/>
    </xf>
    <xf numFmtId="3" fontId="5" fillId="5" borderId="9" xfId="2" applyNumberFormat="1" applyFont="1" applyFill="1" applyBorder="1" applyAlignment="1">
      <alignment vertical="center"/>
    </xf>
    <xf numFmtId="0" fontId="6" fillId="0" borderId="5" xfId="7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5" fillId="5" borderId="52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28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Alignment="1">
      <alignment horizontal="right" vertical="center"/>
    </xf>
    <xf numFmtId="3" fontId="5" fillId="5" borderId="41" xfId="0" applyNumberFormat="1" applyFont="1" applyFill="1" applyBorder="1" applyAlignment="1">
      <alignment horizontal="right" vertical="center"/>
    </xf>
    <xf numFmtId="3" fontId="5" fillId="5" borderId="48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7" applyFont="1" applyBorder="1" applyAlignment="1">
      <alignment horizontal="left" vertical="center"/>
    </xf>
    <xf numFmtId="3" fontId="6" fillId="0" borderId="69" xfId="7" applyNumberFormat="1" applyFont="1" applyBorder="1" applyAlignment="1">
      <alignment vertical="center" wrapText="1"/>
    </xf>
    <xf numFmtId="3" fontId="6" fillId="0" borderId="5" xfId="7" applyNumberFormat="1" applyFont="1" applyBorder="1" applyAlignment="1">
      <alignment vertical="center" wrapText="1"/>
    </xf>
    <xf numFmtId="0" fontId="6" fillId="0" borderId="25" xfId="7" applyFont="1" applyBorder="1" applyAlignment="1">
      <alignment vertical="center" wrapText="1"/>
    </xf>
    <xf numFmtId="3" fontId="6" fillId="0" borderId="18" xfId="7" applyNumberFormat="1" applyFont="1" applyBorder="1" applyAlignment="1">
      <alignment vertical="center" wrapText="1"/>
    </xf>
    <xf numFmtId="3" fontId="6" fillId="2" borderId="25" xfId="7" applyNumberFormat="1" applyFont="1" applyFill="1" applyBorder="1" applyAlignment="1">
      <alignment vertical="center" wrapText="1"/>
    </xf>
    <xf numFmtId="3" fontId="6" fillId="2" borderId="39" xfId="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6" fillId="2" borderId="3" xfId="7" applyFont="1" applyFill="1" applyBorder="1" applyAlignment="1">
      <alignment horizontal="center" vertical="center"/>
    </xf>
    <xf numFmtId="0" fontId="6" fillId="2" borderId="15" xfId="7" applyFont="1" applyFill="1" applyBorder="1" applyAlignment="1">
      <alignment horizontal="center" vertical="center" wrapText="1"/>
    </xf>
    <xf numFmtId="164" fontId="6" fillId="2" borderId="15" xfId="7" applyNumberFormat="1" applyFont="1" applyFill="1" applyBorder="1" applyAlignment="1">
      <alignment horizontal="center" vertical="center"/>
    </xf>
    <xf numFmtId="0" fontId="7" fillId="2" borderId="15" xfId="7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center" vertical="center" wrapText="1"/>
    </xf>
    <xf numFmtId="3" fontId="6" fillId="2" borderId="0" xfId="0" applyNumberFormat="1" applyFont="1" applyFill="1"/>
    <xf numFmtId="49" fontId="9" fillId="5" borderId="15" xfId="0" applyNumberFormat="1" applyFont="1" applyFill="1" applyBorder="1" applyAlignment="1">
      <alignment horizontal="center" vertical="center" wrapText="1"/>
    </xf>
    <xf numFmtId="49" fontId="9" fillId="5" borderId="41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50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/>
    </xf>
    <xf numFmtId="0" fontId="5" fillId="5" borderId="22" xfId="0" applyFont="1" applyFill="1" applyBorder="1" applyAlignment="1">
      <alignment horizontal="left" vertical="center"/>
    </xf>
    <xf numFmtId="49" fontId="8" fillId="5" borderId="15" xfId="0" applyNumberFormat="1" applyFont="1" applyFill="1" applyBorder="1" applyAlignment="1">
      <alignment horizontal="center" vertical="center" wrapText="1"/>
    </xf>
    <xf numFmtId="49" fontId="8" fillId="5" borderId="41" xfId="0" applyNumberFormat="1" applyFont="1" applyFill="1" applyBorder="1" applyAlignment="1">
      <alignment horizontal="center" vertical="center" wrapText="1"/>
    </xf>
    <xf numFmtId="49" fontId="8" fillId="5" borderId="22" xfId="0" applyNumberFormat="1" applyFont="1" applyFill="1" applyBorder="1" applyAlignment="1">
      <alignment horizontal="center" vertical="center" wrapText="1"/>
    </xf>
    <xf numFmtId="49" fontId="8" fillId="5" borderId="27" xfId="0" applyNumberFormat="1" applyFont="1" applyFill="1" applyBorder="1" applyAlignment="1">
      <alignment horizontal="center" vertical="center" wrapText="1"/>
    </xf>
    <xf numFmtId="0" fontId="25" fillId="3" borderId="66" xfId="0" applyFont="1" applyFill="1" applyBorder="1" applyAlignment="1">
      <alignment horizontal="left" vertical="center" wrapText="1"/>
    </xf>
    <xf numFmtId="0" fontId="25" fillId="3" borderId="64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49" fontId="9" fillId="5" borderId="25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 wrapText="1"/>
    </xf>
    <xf numFmtId="49" fontId="9" fillId="5" borderId="2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5" fillId="3" borderId="44" xfId="0" applyFont="1" applyFill="1" applyBorder="1" applyAlignment="1">
      <alignment horizontal="left" vertical="center" wrapText="1"/>
    </xf>
    <xf numFmtId="0" fontId="25" fillId="3" borderId="21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5" borderId="39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left" vertical="center"/>
    </xf>
    <xf numFmtId="49" fontId="16" fillId="5" borderId="15" xfId="0" applyNumberFormat="1" applyFont="1" applyFill="1" applyBorder="1" applyAlignment="1">
      <alignment horizontal="center" vertical="center" wrapText="1"/>
    </xf>
    <xf numFmtId="49" fontId="16" fillId="5" borderId="41" xfId="0" applyNumberFormat="1" applyFont="1" applyFill="1" applyBorder="1" applyAlignment="1">
      <alignment horizontal="center" vertical="center" wrapText="1"/>
    </xf>
    <xf numFmtId="49" fontId="16" fillId="5" borderId="25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right"/>
    </xf>
    <xf numFmtId="0" fontId="25" fillId="3" borderId="14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5" fillId="5" borderId="43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9" fillId="3" borderId="14" xfId="7" applyFont="1" applyFill="1" applyBorder="1" applyAlignment="1">
      <alignment horizontal="center" vertical="center"/>
    </xf>
    <xf numFmtId="0" fontId="9" fillId="3" borderId="8" xfId="7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/>
    </xf>
    <xf numFmtId="0" fontId="9" fillId="3" borderId="53" xfId="2" applyFont="1" applyFill="1" applyBorder="1" applyAlignment="1">
      <alignment horizontal="center" vertical="center"/>
    </xf>
    <xf numFmtId="0" fontId="9" fillId="3" borderId="54" xfId="2" applyFont="1" applyFill="1" applyBorder="1" applyAlignment="1">
      <alignment horizontal="center" vertical="center"/>
    </xf>
    <xf numFmtId="0" fontId="34" fillId="3" borderId="14" xfId="7" applyFont="1" applyFill="1" applyBorder="1" applyAlignment="1">
      <alignment horizontal="center" vertical="center"/>
    </xf>
    <xf numFmtId="0" fontId="34" fillId="3" borderId="8" xfId="7" applyFont="1" applyFill="1" applyBorder="1" applyAlignment="1">
      <alignment horizontal="center" vertical="center"/>
    </xf>
    <xf numFmtId="0" fontId="20" fillId="3" borderId="51" xfId="7" applyFont="1" applyFill="1" applyBorder="1" applyAlignment="1">
      <alignment horizontal="center" vertical="center" shrinkToFit="1"/>
    </xf>
    <xf numFmtId="0" fontId="20" fillId="3" borderId="52" xfId="7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 textRotation="90"/>
    </xf>
    <xf numFmtId="0" fontId="9" fillId="3" borderId="14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52" xfId="0" applyFont="1" applyBorder="1" applyAlignment="1">
      <alignment horizontal="right"/>
    </xf>
    <xf numFmtId="0" fontId="13" fillId="2" borderId="36" xfId="2" applyFont="1" applyFill="1" applyBorder="1" applyAlignment="1">
      <alignment horizontal="center" vertical="center"/>
    </xf>
    <xf numFmtId="0" fontId="13" fillId="2" borderId="41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center" vertical="center"/>
    </xf>
    <xf numFmtId="164" fontId="6" fillId="2" borderId="36" xfId="7" applyNumberFormat="1" applyFont="1" applyFill="1" applyBorder="1" applyAlignment="1">
      <alignment horizontal="center" vertical="center"/>
    </xf>
    <xf numFmtId="164" fontId="6" fillId="2" borderId="41" xfId="7" applyNumberFormat="1" applyFont="1" applyFill="1" applyBorder="1" applyAlignment="1">
      <alignment horizontal="center" vertical="center"/>
    </xf>
    <xf numFmtId="164" fontId="6" fillId="2" borderId="24" xfId="7" applyNumberFormat="1" applyFont="1" applyFill="1" applyBorder="1" applyAlignment="1">
      <alignment horizontal="center" vertical="center"/>
    </xf>
    <xf numFmtId="0" fontId="20" fillId="3" borderId="35" xfId="7" applyFont="1" applyFill="1" applyBorder="1" applyAlignment="1">
      <alignment horizontal="center" vertical="center" shrinkToFit="1"/>
    </xf>
    <xf numFmtId="0" fontId="20" fillId="3" borderId="53" xfId="7" applyFont="1" applyFill="1" applyBorder="1" applyAlignment="1">
      <alignment horizontal="center" vertical="center" shrinkToFit="1"/>
    </xf>
    <xf numFmtId="0" fontId="20" fillId="3" borderId="55" xfId="7" applyFont="1" applyFill="1" applyBorder="1" applyAlignment="1">
      <alignment horizontal="center" vertical="center" shrinkToFit="1"/>
    </xf>
    <xf numFmtId="0" fontId="20" fillId="3" borderId="47" xfId="7" applyFont="1" applyFill="1" applyBorder="1" applyAlignment="1">
      <alignment horizontal="center" vertical="center" shrinkToFit="1"/>
    </xf>
    <xf numFmtId="0" fontId="20" fillId="3" borderId="0" xfId="7" applyFont="1" applyFill="1" applyAlignment="1">
      <alignment horizontal="center" vertical="center" shrinkToFit="1"/>
    </xf>
    <xf numFmtId="0" fontId="20" fillId="3" borderId="56" xfId="7" applyFont="1" applyFill="1" applyBorder="1" applyAlignment="1">
      <alignment horizontal="center" vertical="center" shrinkToFit="1"/>
    </xf>
    <xf numFmtId="0" fontId="20" fillId="3" borderId="34" xfId="7" applyFont="1" applyFill="1" applyBorder="1" applyAlignment="1">
      <alignment horizontal="center" vertical="center" shrinkToFit="1"/>
    </xf>
    <xf numFmtId="0" fontId="24" fillId="0" borderId="53" xfId="2" applyFont="1" applyBorder="1" applyAlignment="1">
      <alignment horizontal="left"/>
    </xf>
    <xf numFmtId="0" fontId="6" fillId="2" borderId="16" xfId="7" applyFont="1" applyFill="1" applyBorder="1" applyAlignment="1">
      <alignment horizontal="center" vertical="center"/>
    </xf>
    <xf numFmtId="0" fontId="6" fillId="2" borderId="2" xfId="7" applyFont="1" applyFill="1" applyBorder="1" applyAlignment="1">
      <alignment horizontal="center" vertical="center"/>
    </xf>
    <xf numFmtId="0" fontId="6" fillId="2" borderId="12" xfId="7" applyFont="1" applyFill="1" applyBorder="1" applyAlignment="1">
      <alignment horizontal="center" vertical="center"/>
    </xf>
    <xf numFmtId="0" fontId="29" fillId="2" borderId="41" xfId="7" applyFont="1" applyFill="1" applyBorder="1" applyAlignment="1">
      <alignment horizontal="center" vertical="center" wrapText="1"/>
    </xf>
    <xf numFmtId="0" fontId="29" fillId="2" borderId="24" xfId="7" applyFont="1" applyFill="1" applyBorder="1" applyAlignment="1">
      <alignment horizontal="center" vertical="center" wrapText="1"/>
    </xf>
    <xf numFmtId="0" fontId="6" fillId="2" borderId="41" xfId="7" applyFont="1" applyFill="1" applyBorder="1" applyAlignment="1">
      <alignment horizontal="center" vertical="center" wrapText="1"/>
    </xf>
    <xf numFmtId="0" fontId="6" fillId="2" borderId="36" xfId="7" applyFont="1" applyFill="1" applyBorder="1" applyAlignment="1">
      <alignment horizontal="center" vertical="center" wrapText="1"/>
    </xf>
    <xf numFmtId="0" fontId="6" fillId="2" borderId="24" xfId="7" applyFont="1" applyFill="1" applyBorder="1" applyAlignment="1">
      <alignment horizontal="center" vertical="center" wrapText="1"/>
    </xf>
    <xf numFmtId="0" fontId="13" fillId="2" borderId="36" xfId="2" applyFont="1" applyFill="1" applyBorder="1" applyAlignment="1">
      <alignment horizontal="center" vertical="center" wrapText="1"/>
    </xf>
    <xf numFmtId="0" fontId="13" fillId="2" borderId="41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29" fillId="2" borderId="36" xfId="7" applyFont="1" applyFill="1" applyBorder="1" applyAlignment="1">
      <alignment horizontal="center" vertical="center" wrapText="1"/>
    </xf>
    <xf numFmtId="0" fontId="13" fillId="2" borderId="36" xfId="7" applyFont="1" applyFill="1" applyBorder="1" applyAlignment="1">
      <alignment horizontal="center" vertical="center"/>
    </xf>
    <xf numFmtId="0" fontId="13" fillId="2" borderId="41" xfId="7" applyFont="1" applyFill="1" applyBorder="1" applyAlignment="1">
      <alignment horizontal="center" vertical="center"/>
    </xf>
    <xf numFmtId="0" fontId="13" fillId="2" borderId="24" xfId="7" applyFont="1" applyFill="1" applyBorder="1" applyAlignment="1">
      <alignment horizontal="center" vertical="center"/>
    </xf>
    <xf numFmtId="0" fontId="6" fillId="0" borderId="36" xfId="7" applyFont="1" applyBorder="1" applyAlignment="1">
      <alignment horizontal="center" vertical="center" wrapText="1"/>
    </xf>
    <xf numFmtId="0" fontId="6" fillId="0" borderId="41" xfId="7" applyFont="1" applyBorder="1" applyAlignment="1">
      <alignment horizontal="center" vertical="center" wrapText="1"/>
    </xf>
    <xf numFmtId="0" fontId="6" fillId="0" borderId="24" xfId="7" applyFont="1" applyBorder="1" applyAlignment="1">
      <alignment horizontal="center" vertical="center" wrapText="1"/>
    </xf>
    <xf numFmtId="0" fontId="6" fillId="0" borderId="36" xfId="7" applyFont="1" applyBorder="1" applyAlignment="1">
      <alignment horizontal="center" vertical="center"/>
    </xf>
    <xf numFmtId="0" fontId="6" fillId="0" borderId="41" xfId="7" applyFont="1" applyBorder="1" applyAlignment="1">
      <alignment horizontal="center" vertical="center"/>
    </xf>
    <xf numFmtId="0" fontId="6" fillId="0" borderId="24" xfId="7" applyFont="1" applyBorder="1" applyAlignment="1">
      <alignment horizontal="center" vertical="center"/>
    </xf>
    <xf numFmtId="0" fontId="6" fillId="2" borderId="36" xfId="7" applyFont="1" applyFill="1" applyBorder="1" applyAlignment="1">
      <alignment horizontal="center" vertical="center"/>
    </xf>
    <xf numFmtId="0" fontId="6" fillId="2" borderId="41" xfId="7" applyFont="1" applyFill="1" applyBorder="1" applyAlignment="1">
      <alignment horizontal="center" vertical="center"/>
    </xf>
    <xf numFmtId="0" fontId="6" fillId="2" borderId="24" xfId="7" applyFont="1" applyFill="1" applyBorder="1" applyAlignment="1">
      <alignment horizontal="center" vertical="center"/>
    </xf>
    <xf numFmtId="0" fontId="2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52" xfId="2" applyFont="1" applyBorder="1" applyAlignment="1">
      <alignment horizontal="right"/>
    </xf>
    <xf numFmtId="0" fontId="9" fillId="3" borderId="16" xfId="2" applyFont="1" applyFill="1" applyBorder="1" applyAlignment="1">
      <alignment horizontal="center" vertical="center" textRotation="90"/>
    </xf>
    <xf numFmtId="0" fontId="9" fillId="3" borderId="2" xfId="2" applyFont="1" applyFill="1" applyBorder="1" applyAlignment="1">
      <alignment horizontal="center" vertical="center" textRotation="90"/>
    </xf>
    <xf numFmtId="0" fontId="9" fillId="3" borderId="12" xfId="2" applyFont="1" applyFill="1" applyBorder="1" applyAlignment="1">
      <alignment horizontal="center" vertical="center" textRotation="90"/>
    </xf>
    <xf numFmtId="0" fontId="5" fillId="3" borderId="33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/>
    </xf>
    <xf numFmtId="3" fontId="5" fillId="3" borderId="33" xfId="2" applyNumberFormat="1" applyFont="1" applyFill="1" applyBorder="1" applyAlignment="1">
      <alignment horizontal="center" vertical="center" wrapText="1"/>
    </xf>
    <xf numFmtId="3" fontId="5" fillId="3" borderId="43" xfId="2" applyNumberFormat="1" applyFont="1" applyFill="1" applyBorder="1" applyAlignment="1">
      <alignment horizontal="center" vertical="center" wrapText="1"/>
    </xf>
    <xf numFmtId="3" fontId="5" fillId="3" borderId="30" xfId="2" applyNumberFormat="1" applyFont="1" applyFill="1" applyBorder="1" applyAlignment="1">
      <alignment horizontal="center" vertical="center" wrapText="1"/>
    </xf>
    <xf numFmtId="0" fontId="5" fillId="3" borderId="36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57" xfId="2" applyFont="1" applyFill="1" applyBorder="1" applyAlignment="1">
      <alignment horizontal="center" vertical="center"/>
    </xf>
    <xf numFmtId="0" fontId="5" fillId="3" borderId="32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center" vertical="center"/>
    </xf>
    <xf numFmtId="3" fontId="5" fillId="3" borderId="5" xfId="2" applyNumberFormat="1" applyFont="1" applyFill="1" applyBorder="1" applyAlignment="1">
      <alignment horizontal="center" vertical="center" wrapText="1"/>
    </xf>
    <xf numFmtId="3" fontId="5" fillId="3" borderId="50" xfId="2" applyNumberFormat="1" applyFont="1" applyFill="1" applyBorder="1" applyAlignment="1">
      <alignment horizontal="center" vertical="center" wrapText="1"/>
    </xf>
    <xf numFmtId="3" fontId="5" fillId="3" borderId="22" xfId="2" applyNumberFormat="1" applyFont="1" applyFill="1" applyBorder="1" applyAlignment="1">
      <alignment horizontal="center" vertical="center" wrapText="1"/>
    </xf>
    <xf numFmtId="3" fontId="9" fillId="3" borderId="5" xfId="2" applyNumberFormat="1" applyFont="1" applyFill="1" applyBorder="1" applyAlignment="1">
      <alignment horizontal="center" vertical="center" wrapText="1"/>
    </xf>
    <xf numFmtId="3" fontId="9" fillId="3" borderId="22" xfId="2" applyNumberFormat="1" applyFont="1" applyFill="1" applyBorder="1" applyAlignment="1">
      <alignment horizontal="center" vertical="center" wrapText="1"/>
    </xf>
    <xf numFmtId="3" fontId="9" fillId="3" borderId="15" xfId="2" applyNumberFormat="1" applyFont="1" applyFill="1" applyBorder="1" applyAlignment="1">
      <alignment horizontal="center" vertical="center" wrapText="1"/>
    </xf>
    <xf numFmtId="3" fontId="9" fillId="3" borderId="24" xfId="2" applyNumberFormat="1" applyFont="1" applyFill="1" applyBorder="1" applyAlignment="1">
      <alignment horizontal="center" vertical="center" wrapText="1"/>
    </xf>
    <xf numFmtId="3" fontId="5" fillId="3" borderId="15" xfId="2" applyNumberFormat="1" applyFont="1" applyFill="1" applyBorder="1" applyAlignment="1">
      <alignment horizontal="center" vertical="center" wrapText="1"/>
    </xf>
    <xf numFmtId="3" fontId="5" fillId="3" borderId="24" xfId="2" applyNumberFormat="1" applyFont="1" applyFill="1" applyBorder="1" applyAlignment="1">
      <alignment horizontal="center" vertical="center" wrapText="1"/>
    </xf>
    <xf numFmtId="0" fontId="13" fillId="0" borderId="36" xfId="7" applyFont="1" applyBorder="1" applyAlignment="1">
      <alignment horizontal="center" vertical="center" wrapText="1"/>
    </xf>
    <xf numFmtId="0" fontId="13" fillId="0" borderId="41" xfId="7" applyFont="1" applyBorder="1" applyAlignment="1">
      <alignment horizontal="center" vertical="center" wrapText="1"/>
    </xf>
    <xf numFmtId="0" fontId="13" fillId="0" borderId="24" xfId="7" applyFont="1" applyBorder="1" applyAlignment="1">
      <alignment horizontal="center" vertical="center" wrapText="1"/>
    </xf>
    <xf numFmtId="3" fontId="5" fillId="3" borderId="6" xfId="2" applyNumberFormat="1" applyFont="1" applyFill="1" applyBorder="1" applyAlignment="1">
      <alignment horizontal="center" vertical="center" wrapText="1"/>
    </xf>
    <xf numFmtId="3" fontId="5" fillId="3" borderId="31" xfId="2" applyNumberFormat="1" applyFont="1" applyFill="1" applyBorder="1" applyAlignment="1">
      <alignment horizontal="center" vertical="center" wrapText="1"/>
    </xf>
    <xf numFmtId="0" fontId="25" fillId="3" borderId="15" xfId="2" applyFont="1" applyFill="1" applyBorder="1" applyAlignment="1">
      <alignment horizontal="center" vertical="center"/>
    </xf>
    <xf numFmtId="0" fontId="25" fillId="3" borderId="24" xfId="2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 shrinkToFit="1"/>
    </xf>
    <xf numFmtId="0" fontId="5" fillId="3" borderId="62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textRotation="90"/>
    </xf>
    <xf numFmtId="0" fontId="7" fillId="3" borderId="2" xfId="0" applyFont="1" applyFill="1" applyBorder="1" applyAlignment="1">
      <alignment textRotation="90"/>
    </xf>
    <xf numFmtId="0" fontId="7" fillId="3" borderId="12" xfId="0" applyFont="1" applyFill="1" applyBorder="1" applyAlignment="1">
      <alignment textRotation="90"/>
    </xf>
    <xf numFmtId="0" fontId="5" fillId="3" borderId="58" xfId="0" applyFont="1" applyFill="1" applyBorder="1" applyAlignment="1">
      <alignment horizontal="center" vertical="center" shrinkToFit="1"/>
    </xf>
    <xf numFmtId="0" fontId="5" fillId="3" borderId="53" xfId="0" applyFont="1" applyFill="1" applyBorder="1" applyAlignment="1">
      <alignment horizontal="center" vertical="center" shrinkToFit="1"/>
    </xf>
    <xf numFmtId="0" fontId="5" fillId="3" borderId="70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3" borderId="59" xfId="0" applyFont="1" applyFill="1" applyBorder="1" applyAlignment="1">
      <alignment horizontal="center" vertical="center" shrinkToFit="1"/>
    </xf>
    <xf numFmtId="0" fontId="5" fillId="3" borderId="52" xfId="0" applyFont="1" applyFill="1" applyBorder="1" applyAlignment="1">
      <alignment horizontal="center" vertical="center" shrinkToFit="1"/>
    </xf>
    <xf numFmtId="0" fontId="6" fillId="0" borderId="33" xfId="7" applyFont="1" applyBorder="1" applyAlignment="1">
      <alignment horizontal="left" vertical="center" wrapText="1"/>
    </xf>
    <xf numFmtId="0" fontId="6" fillId="0" borderId="43" xfId="7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3" fontId="9" fillId="3" borderId="58" xfId="0" applyNumberFormat="1" applyFont="1" applyFill="1" applyBorder="1" applyAlignment="1">
      <alignment horizontal="center" vertical="center" wrapText="1"/>
    </xf>
    <xf numFmtId="3" fontId="9" fillId="3" borderId="70" xfId="0" applyNumberFormat="1" applyFont="1" applyFill="1" applyBorder="1" applyAlignment="1">
      <alignment horizontal="center" vertical="center" wrapText="1"/>
    </xf>
    <xf numFmtId="3" fontId="9" fillId="3" borderId="59" xfId="0" applyNumberFormat="1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3" fontId="9" fillId="3" borderId="54" xfId="0" applyNumberFormat="1" applyFont="1" applyFill="1" applyBorder="1" applyAlignment="1">
      <alignment horizontal="center" vertical="center" wrapText="1"/>
    </xf>
    <xf numFmtId="3" fontId="9" fillId="3" borderId="48" xfId="0" applyNumberFormat="1" applyFont="1" applyFill="1" applyBorder="1" applyAlignment="1">
      <alignment horizontal="center" vertical="center" wrapText="1"/>
    </xf>
    <xf numFmtId="3" fontId="9" fillId="3" borderId="28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7" fillId="3" borderId="16" xfId="0" applyFont="1" applyFill="1" applyBorder="1" applyAlignment="1">
      <alignment horizontal="center" textRotation="90"/>
    </xf>
    <xf numFmtId="0" fontId="30" fillId="3" borderId="12" xfId="0" applyFont="1" applyFill="1" applyBorder="1" applyAlignment="1">
      <alignment textRotation="90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3" fontId="9" fillId="3" borderId="53" xfId="0" applyNumberFormat="1" applyFont="1" applyFill="1" applyBorder="1" applyAlignment="1">
      <alignment horizontal="center" vertical="center" wrapText="1"/>
    </xf>
    <xf numFmtId="3" fontId="9" fillId="3" borderId="52" xfId="0" applyNumberFormat="1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3" borderId="36" xfId="0" applyFont="1" applyFill="1" applyBorder="1" applyAlignment="1">
      <alignment horizontal="center" vertical="center" wrapText="1" shrinkToFit="1"/>
    </xf>
    <xf numFmtId="0" fontId="5" fillId="3" borderId="24" xfId="0" applyFont="1" applyFill="1" applyBorder="1" applyAlignment="1">
      <alignment horizontal="center" vertical="center" wrapText="1" shrinkToFit="1"/>
    </xf>
    <xf numFmtId="0" fontId="5" fillId="3" borderId="54" xfId="0" applyFont="1" applyFill="1" applyBorder="1" applyAlignment="1">
      <alignment horizontal="center" vertical="center" wrapText="1" shrinkToFit="1"/>
    </xf>
    <xf numFmtId="0" fontId="5" fillId="3" borderId="28" xfId="0" applyFont="1" applyFill="1" applyBorder="1" applyAlignment="1">
      <alignment horizontal="center" vertical="center" wrapText="1" shrinkToFit="1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 shrinkToFit="1"/>
    </xf>
    <xf numFmtId="0" fontId="5" fillId="5" borderId="56" xfId="0" applyFont="1" applyFill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" fontId="5" fillId="3" borderId="14" xfId="7" applyNumberFormat="1" applyFont="1" applyFill="1" applyBorder="1" applyAlignment="1">
      <alignment horizontal="center" vertical="center"/>
    </xf>
    <xf numFmtId="16" fontId="5" fillId="3" borderId="8" xfId="7" applyNumberFormat="1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16" fontId="5" fillId="3" borderId="42" xfId="7" applyNumberFormat="1" applyFont="1" applyFill="1" applyBorder="1" applyAlignment="1">
      <alignment horizontal="center" vertical="center"/>
    </xf>
    <xf numFmtId="16" fontId="5" fillId="3" borderId="43" xfId="7" applyNumberFormat="1" applyFont="1" applyFill="1" applyBorder="1" applyAlignment="1">
      <alignment horizontal="center" vertical="center"/>
    </xf>
    <xf numFmtId="16" fontId="5" fillId="3" borderId="31" xfId="7" applyNumberFormat="1" applyFont="1" applyFill="1" applyBorder="1" applyAlignment="1">
      <alignment horizontal="center" vertical="center"/>
    </xf>
  </cellXfs>
  <cellStyles count="9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 3 2" xfId="8" xr:uid="{00000000-0005-0000-0000-000007000000}"/>
    <cellStyle name="Normál_09eloi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T74"/>
  <sheetViews>
    <sheetView tabSelected="1" topLeftCell="A37" zoomScaleNormal="100" workbookViewId="0">
      <selection activeCell="P50" sqref="P50"/>
    </sheetView>
  </sheetViews>
  <sheetFormatPr defaultColWidth="9.140625" defaultRowHeight="12.75" x14ac:dyDescent="0.2"/>
  <cols>
    <col min="1" max="1" width="5.5703125" style="20" customWidth="1"/>
    <col min="2" max="2" width="4.28515625" style="20" customWidth="1"/>
    <col min="3" max="3" width="3.7109375" style="3" customWidth="1"/>
    <col min="4" max="4" width="49.85546875" style="3" customWidth="1"/>
    <col min="5" max="7" width="16.7109375" style="5" customWidth="1"/>
    <col min="8" max="8" width="6.5703125" style="16" customWidth="1"/>
    <col min="9" max="9" width="4.28515625" style="16" customWidth="1"/>
    <col min="10" max="10" width="3.7109375" style="16" customWidth="1"/>
    <col min="11" max="11" width="51" style="3" customWidth="1"/>
    <col min="12" max="13" width="16.7109375" style="3" customWidth="1"/>
    <col min="14" max="14" width="16.7109375" style="5" customWidth="1"/>
    <col min="15" max="15" width="9.140625" style="3"/>
    <col min="16" max="17" width="10.5703125" style="3" bestFit="1" customWidth="1"/>
    <col min="18" max="16384" width="9.140625" style="3"/>
  </cols>
  <sheetData>
    <row r="1" spans="1:20" ht="14.25" x14ac:dyDescent="0.2">
      <c r="K1" s="370" t="s">
        <v>210</v>
      </c>
      <c r="L1" s="370"/>
      <c r="M1" s="370"/>
      <c r="N1" s="370"/>
      <c r="P1" s="45"/>
      <c r="Q1" s="45"/>
      <c r="R1" s="45"/>
      <c r="S1" s="45"/>
      <c r="T1" s="45"/>
    </row>
    <row r="2" spans="1:20" ht="14.25" x14ac:dyDescent="0.2">
      <c r="K2" s="370" t="s">
        <v>211</v>
      </c>
      <c r="L2" s="370"/>
      <c r="M2" s="370"/>
      <c r="N2" s="370"/>
      <c r="O2" s="45"/>
      <c r="P2" s="45"/>
      <c r="Q2" s="45"/>
      <c r="R2" s="45"/>
      <c r="S2" s="45"/>
      <c r="T2" s="45"/>
    </row>
    <row r="3" spans="1:20" ht="14.25" x14ac:dyDescent="0.2">
      <c r="K3" s="48"/>
      <c r="L3" s="48"/>
      <c r="M3" s="48"/>
      <c r="N3" s="48"/>
      <c r="O3" s="45"/>
      <c r="P3" s="45"/>
      <c r="Q3" s="45"/>
      <c r="R3" s="45"/>
      <c r="S3" s="45"/>
      <c r="T3" s="45"/>
    </row>
    <row r="4" spans="1:20" ht="15.95" customHeight="1" x14ac:dyDescent="0.25">
      <c r="A4" s="361" t="s">
        <v>179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" t="s">
        <v>39</v>
      </c>
    </row>
    <row r="5" spans="1:20" ht="15.95" customHeight="1" x14ac:dyDescent="0.25">
      <c r="A5" s="361" t="s">
        <v>150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20" ht="15.95" customHeight="1" x14ac:dyDescent="0.25">
      <c r="A6" s="361" t="s">
        <v>50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</row>
    <row r="7" spans="1:20" ht="15.95" customHeight="1" x14ac:dyDescent="0.25">
      <c r="A7" s="361" t="s">
        <v>212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</row>
    <row r="8" spans="1:20" ht="15.95" customHeight="1" x14ac:dyDescent="0.25">
      <c r="A8" s="361" t="s">
        <v>213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</row>
    <row r="9" spans="1:20" ht="15.95" customHeight="1" thickBot="1" x14ac:dyDescent="0.35">
      <c r="D9" s="362"/>
      <c r="E9" s="362"/>
      <c r="F9" s="362"/>
      <c r="G9" s="362"/>
      <c r="H9" s="362"/>
      <c r="I9" s="362"/>
      <c r="J9" s="362"/>
      <c r="K9" s="362"/>
      <c r="L9" s="47"/>
      <c r="M9" s="47"/>
      <c r="N9" s="14" t="s">
        <v>164</v>
      </c>
    </row>
    <row r="10" spans="1:20" s="6" customFormat="1" ht="21.95" customHeight="1" x14ac:dyDescent="0.2">
      <c r="A10" s="363" t="s">
        <v>48</v>
      </c>
      <c r="B10" s="364"/>
      <c r="C10" s="364"/>
      <c r="D10" s="364"/>
      <c r="E10" s="364"/>
      <c r="F10" s="116"/>
      <c r="G10" s="116"/>
      <c r="H10" s="363" t="s">
        <v>49</v>
      </c>
      <c r="I10" s="364"/>
      <c r="J10" s="364"/>
      <c r="K10" s="364"/>
      <c r="L10" s="364"/>
      <c r="M10" s="364"/>
      <c r="N10" s="365"/>
    </row>
    <row r="11" spans="1:20" s="6" customFormat="1" ht="41.25" customHeight="1" thickBot="1" x14ac:dyDescent="0.25">
      <c r="A11" s="117" t="s">
        <v>90</v>
      </c>
      <c r="B11" s="118" t="s">
        <v>91</v>
      </c>
      <c r="C11" s="366"/>
      <c r="D11" s="367"/>
      <c r="E11" s="119" t="s">
        <v>38</v>
      </c>
      <c r="F11" s="120" t="s">
        <v>148</v>
      </c>
      <c r="G11" s="120" t="s">
        <v>149</v>
      </c>
      <c r="H11" s="117" t="s">
        <v>90</v>
      </c>
      <c r="I11" s="118" t="s">
        <v>91</v>
      </c>
      <c r="J11" s="368"/>
      <c r="K11" s="369"/>
      <c r="L11" s="119" t="s">
        <v>38</v>
      </c>
      <c r="M11" s="120" t="s">
        <v>148</v>
      </c>
      <c r="N11" s="121" t="s">
        <v>149</v>
      </c>
    </row>
    <row r="12" spans="1:20" s="1" customFormat="1" ht="18" customHeight="1" x14ac:dyDescent="0.2">
      <c r="A12" s="330" t="s">
        <v>47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</row>
    <row r="13" spans="1:20" s="2" customFormat="1" ht="18" customHeight="1" x14ac:dyDescent="0.2">
      <c r="A13" s="21" t="s">
        <v>0</v>
      </c>
      <c r="B13" s="333" t="s">
        <v>46</v>
      </c>
      <c r="C13" s="334"/>
      <c r="D13" s="335"/>
      <c r="E13" s="122">
        <f>E14+E18+E22+E26</f>
        <v>739969598</v>
      </c>
      <c r="F13" s="122">
        <f t="shared" ref="F13:G13" si="0">F14+F18+F22+F26</f>
        <v>1421588270</v>
      </c>
      <c r="G13" s="122">
        <f t="shared" si="0"/>
        <v>2161557868</v>
      </c>
      <c r="H13" s="34" t="s">
        <v>0</v>
      </c>
      <c r="I13" s="358" t="s">
        <v>21</v>
      </c>
      <c r="J13" s="359"/>
      <c r="K13" s="360"/>
      <c r="L13" s="127">
        <f>L14+L18+L22+L30+L26</f>
        <v>987470879</v>
      </c>
      <c r="M13" s="127">
        <f t="shared" ref="M13:N13" si="1">M14+M18+M22+M30+M26</f>
        <v>1588649511</v>
      </c>
      <c r="N13" s="129">
        <f t="shared" si="1"/>
        <v>2576120390</v>
      </c>
    </row>
    <row r="14" spans="1:20" s="1" customFormat="1" ht="18" customHeight="1" x14ac:dyDescent="0.2">
      <c r="A14" s="22"/>
      <c r="B14" s="319" t="s">
        <v>62</v>
      </c>
      <c r="C14" s="322" t="s">
        <v>53</v>
      </c>
      <c r="D14" s="323"/>
      <c r="E14" s="122">
        <f>E15+E16+E17</f>
        <v>613685856</v>
      </c>
      <c r="F14" s="122">
        <f t="shared" ref="F14:G14" si="2">F15+F16+F17</f>
        <v>1419945900</v>
      </c>
      <c r="G14" s="122">
        <f t="shared" si="2"/>
        <v>2033631756</v>
      </c>
      <c r="H14" s="18"/>
      <c r="I14" s="324" t="s">
        <v>57</v>
      </c>
      <c r="J14" s="342" t="s">
        <v>17</v>
      </c>
      <c r="K14" s="342"/>
      <c r="L14" s="122">
        <f>L15+L16+L17</f>
        <v>399212077</v>
      </c>
      <c r="M14" s="122">
        <f t="shared" ref="M14:N14" si="3">M15+M16+M17</f>
        <v>207688191</v>
      </c>
      <c r="N14" s="130">
        <f t="shared" si="3"/>
        <v>606900268</v>
      </c>
    </row>
    <row r="15" spans="1:20" s="1" customFormat="1" ht="18" customHeight="1" x14ac:dyDescent="0.2">
      <c r="A15" s="22"/>
      <c r="B15" s="320"/>
      <c r="C15" s="24" t="s">
        <v>1</v>
      </c>
      <c r="D15" s="25" t="s">
        <v>10</v>
      </c>
      <c r="E15" s="124">
        <f>+'2.'!E15+'3.'!E15</f>
        <v>613685856</v>
      </c>
      <c r="F15" s="124">
        <f>+'2.'!F15+'3.'!F15</f>
        <v>1419945900</v>
      </c>
      <c r="G15" s="126">
        <f>+F15+E15</f>
        <v>2033631756</v>
      </c>
      <c r="H15" s="18"/>
      <c r="I15" s="325"/>
      <c r="J15" s="24" t="s">
        <v>1</v>
      </c>
      <c r="K15" s="25" t="s">
        <v>10</v>
      </c>
      <c r="L15" s="124">
        <f>+'2.'!L15+'3.'!L15</f>
        <v>399112077</v>
      </c>
      <c r="M15" s="124">
        <f>+'2.'!M15+'3.'!M15</f>
        <v>207688191</v>
      </c>
      <c r="N15" s="126">
        <f>+M15+L15</f>
        <v>606800268</v>
      </c>
    </row>
    <row r="16" spans="1:20" s="1" customFormat="1" ht="18" customHeight="1" x14ac:dyDescent="0.2">
      <c r="A16" s="22"/>
      <c r="B16" s="320"/>
      <c r="C16" s="24" t="s">
        <v>2</v>
      </c>
      <c r="D16" s="25" t="s">
        <v>13</v>
      </c>
      <c r="E16" s="124">
        <f>+'2.'!E16+'3.'!E16</f>
        <v>0</v>
      </c>
      <c r="F16" s="124">
        <f>+'2.'!F16+'3.'!F16</f>
        <v>0</v>
      </c>
      <c r="G16" s="126">
        <f t="shared" ref="G16:G25" si="4">+F16+E16</f>
        <v>0</v>
      </c>
      <c r="H16" s="18"/>
      <c r="I16" s="325"/>
      <c r="J16" s="24" t="s">
        <v>2</v>
      </c>
      <c r="K16" s="25" t="s">
        <v>13</v>
      </c>
      <c r="L16" s="124">
        <f>+'2.'!L16+'3.'!L16</f>
        <v>100000</v>
      </c>
      <c r="M16" s="124">
        <f>+'2.'!M16+'3.'!M16</f>
        <v>0</v>
      </c>
      <c r="N16" s="126">
        <f t="shared" ref="N16:N17" si="5">+M16+L16</f>
        <v>100000</v>
      </c>
    </row>
    <row r="17" spans="1:17" s="1" customFormat="1" ht="18" customHeight="1" x14ac:dyDescent="0.2">
      <c r="A17" s="22"/>
      <c r="B17" s="321"/>
      <c r="C17" s="24" t="s">
        <v>4</v>
      </c>
      <c r="D17" s="25" t="s">
        <v>12</v>
      </c>
      <c r="E17" s="124">
        <f>+'2.'!E17+'3.'!E17</f>
        <v>0</v>
      </c>
      <c r="F17" s="124">
        <f>+'2.'!F17+'3.'!F17</f>
        <v>0</v>
      </c>
      <c r="G17" s="126">
        <f t="shared" si="4"/>
        <v>0</v>
      </c>
      <c r="H17" s="18"/>
      <c r="I17" s="326"/>
      <c r="J17" s="24" t="s">
        <v>4</v>
      </c>
      <c r="K17" s="25" t="s">
        <v>12</v>
      </c>
      <c r="L17" s="124">
        <f>+'2.'!L17+'3.'!L17</f>
        <v>0</v>
      </c>
      <c r="M17" s="124">
        <f>+'2.'!M17+'3.'!M17</f>
        <v>0</v>
      </c>
      <c r="N17" s="126">
        <f t="shared" si="5"/>
        <v>0</v>
      </c>
    </row>
    <row r="18" spans="1:17" s="1" customFormat="1" ht="18" customHeight="1" x14ac:dyDescent="0.2">
      <c r="A18" s="22"/>
      <c r="B18" s="319" t="s">
        <v>75</v>
      </c>
      <c r="C18" s="322" t="s">
        <v>6</v>
      </c>
      <c r="D18" s="323"/>
      <c r="E18" s="122">
        <f>E19+E20+E21</f>
        <v>0</v>
      </c>
      <c r="F18" s="122">
        <f>F19+F20+F21</f>
        <v>135000</v>
      </c>
      <c r="G18" s="122">
        <f t="shared" ref="G18" si="6">G19+G20+G21</f>
        <v>135000</v>
      </c>
      <c r="H18" s="18"/>
      <c r="I18" s="324" t="s">
        <v>58</v>
      </c>
      <c r="J18" s="329" t="s">
        <v>20</v>
      </c>
      <c r="K18" s="329"/>
      <c r="L18" s="122">
        <f>L19+L20+L21</f>
        <v>61191465</v>
      </c>
      <c r="M18" s="122">
        <f>M19+M20+M21</f>
        <v>22192409</v>
      </c>
      <c r="N18" s="130">
        <f>N19+N20+N21</f>
        <v>83383874</v>
      </c>
    </row>
    <row r="19" spans="1:17" s="1" customFormat="1" ht="18" customHeight="1" x14ac:dyDescent="0.2">
      <c r="A19" s="22"/>
      <c r="B19" s="320"/>
      <c r="C19" s="24" t="s">
        <v>1</v>
      </c>
      <c r="D19" s="25" t="s">
        <v>10</v>
      </c>
      <c r="E19" s="124">
        <f>+'2.'!E19+'3.'!E19</f>
        <v>0</v>
      </c>
      <c r="F19" s="125">
        <f>'2.'!F19+'3.'!F19</f>
        <v>0</v>
      </c>
      <c r="G19" s="126">
        <f>+F19+E19</f>
        <v>0</v>
      </c>
      <c r="H19" s="18"/>
      <c r="I19" s="325"/>
      <c r="J19" s="24" t="s">
        <v>1</v>
      </c>
      <c r="K19" s="25" t="s">
        <v>10</v>
      </c>
      <c r="L19" s="124">
        <f>+'2.'!L19+'3.'!L19</f>
        <v>61178465</v>
      </c>
      <c r="M19" s="124">
        <f>+'2.'!M19+'3.'!M19</f>
        <v>22192409</v>
      </c>
      <c r="N19" s="126">
        <f>+M19+L19</f>
        <v>83370874</v>
      </c>
    </row>
    <row r="20" spans="1:17" s="1" customFormat="1" ht="18" customHeight="1" x14ac:dyDescent="0.2">
      <c r="A20" s="22"/>
      <c r="B20" s="320"/>
      <c r="C20" s="24" t="s">
        <v>2</v>
      </c>
      <c r="D20" s="25" t="s">
        <v>13</v>
      </c>
      <c r="E20" s="124">
        <f>+'2.'!E20+'3.'!E20</f>
        <v>0</v>
      </c>
      <c r="F20" s="125">
        <f>'2.'!F20+'3.'!F20</f>
        <v>0</v>
      </c>
      <c r="G20" s="126">
        <f t="shared" si="4"/>
        <v>0</v>
      </c>
      <c r="H20" s="18"/>
      <c r="I20" s="325"/>
      <c r="J20" s="24" t="s">
        <v>2</v>
      </c>
      <c r="K20" s="25" t="s">
        <v>13</v>
      </c>
      <c r="L20" s="124">
        <f>+'2.'!L20+'3.'!L20</f>
        <v>13000</v>
      </c>
      <c r="M20" s="124">
        <f>+'2.'!M20+'3.'!M20</f>
        <v>0</v>
      </c>
      <c r="N20" s="126">
        <f t="shared" ref="N20:N21" si="7">+M20+L20</f>
        <v>13000</v>
      </c>
    </row>
    <row r="21" spans="1:17" s="1" customFormat="1" ht="18" customHeight="1" x14ac:dyDescent="0.2">
      <c r="A21" s="22"/>
      <c r="B21" s="321"/>
      <c r="C21" s="24" t="s">
        <v>4</v>
      </c>
      <c r="D21" s="25" t="s">
        <v>12</v>
      </c>
      <c r="E21" s="124">
        <f>+'2.'!E21+'3.'!E21</f>
        <v>0</v>
      </c>
      <c r="F21" s="125">
        <f>'2.'!F21+'3.'!F21</f>
        <v>135000</v>
      </c>
      <c r="G21" s="126">
        <f t="shared" si="4"/>
        <v>135000</v>
      </c>
      <c r="H21" s="18"/>
      <c r="I21" s="326"/>
      <c r="J21" s="24" t="s">
        <v>4</v>
      </c>
      <c r="K21" s="25" t="s">
        <v>12</v>
      </c>
      <c r="L21" s="124">
        <f>+'2.'!L21+'3.'!L21</f>
        <v>0</v>
      </c>
      <c r="M21" s="124">
        <f>+'2.'!M21+'3.'!M21</f>
        <v>0</v>
      </c>
      <c r="N21" s="126">
        <f t="shared" si="7"/>
        <v>0</v>
      </c>
    </row>
    <row r="22" spans="1:17" s="1" customFormat="1" ht="18" customHeight="1" x14ac:dyDescent="0.2">
      <c r="A22" s="22"/>
      <c r="B22" s="319" t="s">
        <v>76</v>
      </c>
      <c r="C22" s="322" t="s">
        <v>37</v>
      </c>
      <c r="D22" s="323"/>
      <c r="E22" s="122">
        <f>E23+E24+E25</f>
        <v>840000</v>
      </c>
      <c r="F22" s="122">
        <f t="shared" ref="F22:G22" si="8">F23+F24+F25</f>
        <v>1507370</v>
      </c>
      <c r="G22" s="122">
        <f t="shared" si="8"/>
        <v>2347370</v>
      </c>
      <c r="H22" s="18"/>
      <c r="I22" s="324" t="s">
        <v>59</v>
      </c>
      <c r="J22" s="329" t="s">
        <v>34</v>
      </c>
      <c r="K22" s="329"/>
      <c r="L22" s="122">
        <f>L23+L24+L25</f>
        <v>484325317</v>
      </c>
      <c r="M22" s="122">
        <f>M23+M24+M25</f>
        <v>319305094</v>
      </c>
      <c r="N22" s="130">
        <f t="shared" ref="N22" si="9">N23+N24+N25</f>
        <v>803630411</v>
      </c>
    </row>
    <row r="23" spans="1:17" s="1" customFormat="1" ht="18" customHeight="1" x14ac:dyDescent="0.2">
      <c r="A23" s="22"/>
      <c r="B23" s="320"/>
      <c r="C23" s="24" t="s">
        <v>1</v>
      </c>
      <c r="D23" s="25" t="s">
        <v>10</v>
      </c>
      <c r="E23" s="124">
        <f>+'2.'!E23+'3.'!E23</f>
        <v>840000</v>
      </c>
      <c r="F23" s="124">
        <f>+'2.'!F23+'3.'!F23</f>
        <v>1507370</v>
      </c>
      <c r="G23" s="126">
        <f t="shared" si="4"/>
        <v>2347370</v>
      </c>
      <c r="H23" s="18"/>
      <c r="I23" s="325"/>
      <c r="J23" s="24" t="s">
        <v>1</v>
      </c>
      <c r="K23" s="25" t="s">
        <v>10</v>
      </c>
      <c r="L23" s="124">
        <f>+'2.'!L23+'3.'!L23</f>
        <v>483170817</v>
      </c>
      <c r="M23" s="124">
        <f>+'2.'!M23+'3.'!M23</f>
        <v>319305094</v>
      </c>
      <c r="N23" s="126">
        <f>+M23+L23</f>
        <v>802475911</v>
      </c>
    </row>
    <row r="24" spans="1:17" s="1" customFormat="1" ht="18" customHeight="1" x14ac:dyDescent="0.2">
      <c r="A24" s="22"/>
      <c r="B24" s="320"/>
      <c r="C24" s="24" t="s">
        <v>2</v>
      </c>
      <c r="D24" s="25" t="s">
        <v>13</v>
      </c>
      <c r="E24" s="124">
        <f>+'2.'!E24+'3.'!E24</f>
        <v>0</v>
      </c>
      <c r="F24" s="124">
        <f>+'2.'!F24+'3.'!F24</f>
        <v>0</v>
      </c>
      <c r="G24" s="126">
        <f t="shared" si="4"/>
        <v>0</v>
      </c>
      <c r="H24" s="18"/>
      <c r="I24" s="325"/>
      <c r="J24" s="24" t="s">
        <v>2</v>
      </c>
      <c r="K24" s="25" t="s">
        <v>13</v>
      </c>
      <c r="L24" s="124">
        <f>+'2.'!L24+'3.'!L24</f>
        <v>1154500</v>
      </c>
      <c r="M24" s="124">
        <f>+'2.'!M24+'3.'!M24</f>
        <v>0</v>
      </c>
      <c r="N24" s="126">
        <f t="shared" ref="N24:N35" si="10">+M24+L24</f>
        <v>1154500</v>
      </c>
    </row>
    <row r="25" spans="1:17" s="1" customFormat="1" ht="18" customHeight="1" x14ac:dyDescent="0.2">
      <c r="A25" s="22"/>
      <c r="B25" s="321"/>
      <c r="C25" s="24" t="s">
        <v>4</v>
      </c>
      <c r="D25" s="25" t="s">
        <v>12</v>
      </c>
      <c r="E25" s="124">
        <f>+'2.'!E25+'3.'!E25</f>
        <v>0</v>
      </c>
      <c r="F25" s="124">
        <f>+'2.'!F25+'3.'!F25</f>
        <v>0</v>
      </c>
      <c r="G25" s="126">
        <f t="shared" si="4"/>
        <v>0</v>
      </c>
      <c r="H25" s="18"/>
      <c r="I25" s="326"/>
      <c r="J25" s="24" t="s">
        <v>4</v>
      </c>
      <c r="K25" s="25" t="s">
        <v>12</v>
      </c>
      <c r="L25" s="124">
        <f>+'2.'!L25+'3.'!L25</f>
        <v>0</v>
      </c>
      <c r="M25" s="124">
        <f>+'2.'!M25+'3.'!M25</f>
        <v>0</v>
      </c>
      <c r="N25" s="126">
        <f t="shared" si="10"/>
        <v>0</v>
      </c>
    </row>
    <row r="26" spans="1:17" s="1" customFormat="1" ht="18" customHeight="1" x14ac:dyDescent="0.2">
      <c r="A26" s="22"/>
      <c r="B26" s="319" t="s">
        <v>78</v>
      </c>
      <c r="C26" s="327" t="s">
        <v>52</v>
      </c>
      <c r="D26" s="328"/>
      <c r="E26" s="122">
        <f>E27+E28+E29</f>
        <v>125443742</v>
      </c>
      <c r="F26" s="122">
        <f t="shared" ref="F26:G26" si="11">F27+F28+F29</f>
        <v>0</v>
      </c>
      <c r="G26" s="122">
        <f t="shared" si="11"/>
        <v>125443742</v>
      </c>
      <c r="H26" s="18"/>
      <c r="I26" s="324" t="s">
        <v>60</v>
      </c>
      <c r="J26" s="342" t="s">
        <v>8</v>
      </c>
      <c r="K26" s="342"/>
      <c r="L26" s="122">
        <f>L27+L28+L29</f>
        <v>0</v>
      </c>
      <c r="M26" s="122">
        <f>M27+M28+M29</f>
        <v>0</v>
      </c>
      <c r="N26" s="130">
        <f t="shared" ref="N26" si="12">N27+N28+N29</f>
        <v>0</v>
      </c>
    </row>
    <row r="27" spans="1:17" s="1" customFormat="1" ht="18" customHeight="1" x14ac:dyDescent="0.2">
      <c r="A27" s="22"/>
      <c r="B27" s="320"/>
      <c r="C27" s="24" t="s">
        <v>1</v>
      </c>
      <c r="D27" s="25" t="s">
        <v>10</v>
      </c>
      <c r="E27" s="124">
        <f>'2.'!E27+'3.'!E27</f>
        <v>125443742</v>
      </c>
      <c r="F27" s="124">
        <f>'2.'!F27+'3.'!F27</f>
        <v>0</v>
      </c>
      <c r="G27" s="126">
        <f>+F27+E27</f>
        <v>125443742</v>
      </c>
      <c r="H27" s="18"/>
      <c r="I27" s="325"/>
      <c r="J27" s="24" t="s">
        <v>1</v>
      </c>
      <c r="K27" s="25" t="s">
        <v>10</v>
      </c>
      <c r="L27" s="124">
        <f>+'2.'!L27+'3.'!L27</f>
        <v>0</v>
      </c>
      <c r="M27" s="124">
        <f>+'2.'!M27+'3.'!M27</f>
        <v>0</v>
      </c>
      <c r="N27" s="126">
        <f t="shared" si="10"/>
        <v>0</v>
      </c>
    </row>
    <row r="28" spans="1:17" s="1" customFormat="1" ht="18" customHeight="1" x14ac:dyDescent="0.2">
      <c r="A28" s="22"/>
      <c r="B28" s="320"/>
      <c r="C28" s="24" t="s">
        <v>2</v>
      </c>
      <c r="D28" s="25" t="s">
        <v>13</v>
      </c>
      <c r="E28" s="124">
        <f>+'2.'!E28+'3.'!E28</f>
        <v>0</v>
      </c>
      <c r="F28" s="124">
        <f>'2.'!F28+'3.'!F28</f>
        <v>0</v>
      </c>
      <c r="G28" s="126">
        <f t="shared" ref="G28:G29" si="13">+F28+E28</f>
        <v>0</v>
      </c>
      <c r="H28" s="18"/>
      <c r="I28" s="325"/>
      <c r="J28" s="24" t="s">
        <v>2</v>
      </c>
      <c r="K28" s="25" t="s">
        <v>13</v>
      </c>
      <c r="L28" s="124">
        <f>+'2.'!L28+'3.'!L28</f>
        <v>0</v>
      </c>
      <c r="M28" s="124">
        <f>+'2.'!M28+'3.'!M28</f>
        <v>0</v>
      </c>
      <c r="N28" s="126">
        <f t="shared" si="10"/>
        <v>0</v>
      </c>
    </row>
    <row r="29" spans="1:17" s="1" customFormat="1" ht="18" customHeight="1" x14ac:dyDescent="0.2">
      <c r="A29" s="23"/>
      <c r="B29" s="321"/>
      <c r="C29" s="24" t="s">
        <v>4</v>
      </c>
      <c r="D29" s="25" t="s">
        <v>12</v>
      </c>
      <c r="E29" s="124">
        <f>+'2.'!E29+'3.'!E29</f>
        <v>0</v>
      </c>
      <c r="F29" s="124">
        <f>'2.'!F29+'3.'!F29</f>
        <v>0</v>
      </c>
      <c r="G29" s="126">
        <f t="shared" si="13"/>
        <v>0</v>
      </c>
      <c r="H29" s="18"/>
      <c r="I29" s="326"/>
      <c r="J29" s="24" t="s">
        <v>4</v>
      </c>
      <c r="K29" s="25" t="s">
        <v>12</v>
      </c>
      <c r="L29" s="124">
        <f>+'2.'!L29+'3.'!L29</f>
        <v>0</v>
      </c>
      <c r="M29" s="124">
        <f>+'2.'!M29+'3.'!M29</f>
        <v>0</v>
      </c>
      <c r="N29" s="126">
        <f t="shared" si="10"/>
        <v>0</v>
      </c>
    </row>
    <row r="30" spans="1:17" s="1" customFormat="1" ht="18" customHeight="1" x14ac:dyDescent="0.2">
      <c r="A30" s="343"/>
      <c r="B30" s="344"/>
      <c r="C30" s="344"/>
      <c r="D30" s="344"/>
      <c r="E30" s="344"/>
      <c r="F30" s="344"/>
      <c r="G30" s="345"/>
      <c r="H30" s="18"/>
      <c r="I30" s="324" t="s">
        <v>61</v>
      </c>
      <c r="J30" s="329" t="s">
        <v>14</v>
      </c>
      <c r="K30" s="329"/>
      <c r="L30" s="122">
        <f>L31+L34+L35</f>
        <v>42742020</v>
      </c>
      <c r="M30" s="122">
        <f>M31+M34+M35</f>
        <v>1039463817</v>
      </c>
      <c r="N30" s="130">
        <f t="shared" ref="N30" si="14">N31+N34+N35</f>
        <v>1082205837</v>
      </c>
      <c r="P30" s="38"/>
      <c r="Q30" s="38"/>
    </row>
    <row r="31" spans="1:17" s="1" customFormat="1" ht="18" customHeight="1" x14ac:dyDescent="0.2">
      <c r="A31" s="346"/>
      <c r="B31" s="347"/>
      <c r="C31" s="347"/>
      <c r="D31" s="347"/>
      <c r="E31" s="347"/>
      <c r="F31" s="347"/>
      <c r="G31" s="348"/>
      <c r="H31" s="18"/>
      <c r="I31" s="325"/>
      <c r="J31" s="24" t="s">
        <v>1</v>
      </c>
      <c r="K31" s="25" t="s">
        <v>10</v>
      </c>
      <c r="L31" s="124">
        <f>+'2.'!L31+'3.'!L31</f>
        <v>38742020</v>
      </c>
      <c r="M31" s="124">
        <f>+'2.'!M31+'3.'!M31</f>
        <v>1037463817</v>
      </c>
      <c r="N31" s="126">
        <f t="shared" si="10"/>
        <v>1076205837</v>
      </c>
    </row>
    <row r="32" spans="1:17" s="1" customFormat="1" ht="18" customHeight="1" x14ac:dyDescent="0.2">
      <c r="A32" s="346"/>
      <c r="B32" s="347"/>
      <c r="C32" s="347"/>
      <c r="D32" s="347"/>
      <c r="E32" s="347"/>
      <c r="F32" s="347"/>
      <c r="G32" s="348"/>
      <c r="H32" s="18"/>
      <c r="I32" s="325"/>
      <c r="J32" s="31" t="s">
        <v>93</v>
      </c>
      <c r="K32" s="32" t="s">
        <v>95</v>
      </c>
      <c r="L32" s="132">
        <f>+'2.'!L32+'3.'!L32</f>
        <v>5000000</v>
      </c>
      <c r="M32" s="132">
        <f>+'2.'!M32+'3.'!M32</f>
        <v>21790501</v>
      </c>
      <c r="N32" s="147">
        <f t="shared" si="10"/>
        <v>26790501</v>
      </c>
      <c r="O32" s="38"/>
      <c r="P32" s="38"/>
    </row>
    <row r="33" spans="1:14" s="1" customFormat="1" ht="18" customHeight="1" x14ac:dyDescent="0.2">
      <c r="A33" s="346"/>
      <c r="B33" s="347"/>
      <c r="C33" s="347"/>
      <c r="D33" s="347"/>
      <c r="E33" s="347"/>
      <c r="F33" s="347"/>
      <c r="G33" s="348"/>
      <c r="H33" s="18"/>
      <c r="I33" s="325"/>
      <c r="J33" s="31" t="s">
        <v>94</v>
      </c>
      <c r="K33" s="32" t="s">
        <v>96</v>
      </c>
      <c r="L33" s="132">
        <f>+'2.'!L33+'3.'!L33</f>
        <v>0</v>
      </c>
      <c r="M33" s="132">
        <f>+'2.'!M33+'3.'!M33</f>
        <v>1015673316</v>
      </c>
      <c r="N33" s="147">
        <f t="shared" si="10"/>
        <v>1015673316</v>
      </c>
    </row>
    <row r="34" spans="1:14" s="1" customFormat="1" ht="18" customHeight="1" x14ac:dyDescent="0.2">
      <c r="A34" s="346"/>
      <c r="B34" s="347"/>
      <c r="C34" s="347"/>
      <c r="D34" s="347"/>
      <c r="E34" s="347"/>
      <c r="F34" s="347"/>
      <c r="G34" s="348"/>
      <c r="H34" s="18"/>
      <c r="I34" s="325"/>
      <c r="J34" s="24" t="s">
        <v>2</v>
      </c>
      <c r="K34" s="25" t="s">
        <v>13</v>
      </c>
      <c r="L34" s="124">
        <f>+'2.'!L34+'3.'!L34</f>
        <v>4000000</v>
      </c>
      <c r="M34" s="124">
        <f>+'2.'!M34+'3.'!M34</f>
        <v>2000000</v>
      </c>
      <c r="N34" s="126">
        <f t="shared" si="10"/>
        <v>6000000</v>
      </c>
    </row>
    <row r="35" spans="1:14" s="1" customFormat="1" ht="18" customHeight="1" x14ac:dyDescent="0.2">
      <c r="A35" s="349"/>
      <c r="B35" s="350"/>
      <c r="C35" s="350"/>
      <c r="D35" s="350"/>
      <c r="E35" s="350"/>
      <c r="F35" s="350"/>
      <c r="G35" s="351"/>
      <c r="H35" s="17"/>
      <c r="I35" s="326"/>
      <c r="J35" s="24" t="s">
        <v>4</v>
      </c>
      <c r="K35" s="25" t="s">
        <v>12</v>
      </c>
      <c r="L35" s="124">
        <f>+'2.'!L35+'3.'!L35</f>
        <v>0</v>
      </c>
      <c r="M35" s="124">
        <f>+'2.'!M35+'3.'!M35</f>
        <v>0</v>
      </c>
      <c r="N35" s="126">
        <f t="shared" si="10"/>
        <v>0</v>
      </c>
    </row>
    <row r="36" spans="1:14" s="1" customFormat="1" ht="18" customHeight="1" x14ac:dyDescent="0.2">
      <c r="A36" s="217" t="s">
        <v>0</v>
      </c>
      <c r="B36" s="310" t="s">
        <v>23</v>
      </c>
      <c r="C36" s="311"/>
      <c r="D36" s="312"/>
      <c r="E36" s="218">
        <f>+E37+E38+E39</f>
        <v>739969598</v>
      </c>
      <c r="F36" s="218">
        <f t="shared" ref="F36:G36" si="15">+F37+F38+F39</f>
        <v>1421588270</v>
      </c>
      <c r="G36" s="218">
        <f t="shared" si="15"/>
        <v>2161557868</v>
      </c>
      <c r="H36" s="219" t="s">
        <v>0</v>
      </c>
      <c r="I36" s="352" t="s">
        <v>18</v>
      </c>
      <c r="J36" s="353"/>
      <c r="K36" s="353"/>
      <c r="L36" s="220">
        <f>+L37+L38+L39</f>
        <v>987470879</v>
      </c>
      <c r="M36" s="220">
        <f t="shared" ref="M36:N36" si="16">+M37+M38+M39</f>
        <v>1588649511</v>
      </c>
      <c r="N36" s="221">
        <f t="shared" si="16"/>
        <v>2576120390</v>
      </c>
    </row>
    <row r="37" spans="1:14" s="1" customFormat="1" ht="18" customHeight="1" x14ac:dyDescent="0.2">
      <c r="A37" s="222"/>
      <c r="B37" s="354" t="s">
        <v>81</v>
      </c>
      <c r="C37" s="223" t="s">
        <v>1</v>
      </c>
      <c r="D37" s="224" t="s">
        <v>10</v>
      </c>
      <c r="E37" s="225">
        <f t="shared" ref="E37:G39" si="17">+E27+E23+E19+E15</f>
        <v>739969598</v>
      </c>
      <c r="F37" s="225">
        <f t="shared" si="17"/>
        <v>1421453270</v>
      </c>
      <c r="G37" s="225">
        <f t="shared" si="17"/>
        <v>2161422868</v>
      </c>
      <c r="H37" s="316"/>
      <c r="I37" s="357" t="s">
        <v>80</v>
      </c>
      <c r="J37" s="223" t="s">
        <v>1</v>
      </c>
      <c r="K37" s="224" t="s">
        <v>10</v>
      </c>
      <c r="L37" s="225">
        <f>+L31+L27+L23+L19+L15</f>
        <v>982203379</v>
      </c>
      <c r="M37" s="225">
        <f t="shared" ref="M37:N37" si="18">+M31+M27+M23+M19+M15</f>
        <v>1586649511</v>
      </c>
      <c r="N37" s="226">
        <f t="shared" si="18"/>
        <v>2568852890</v>
      </c>
    </row>
    <row r="38" spans="1:14" s="1" customFormat="1" ht="18" customHeight="1" x14ac:dyDescent="0.2">
      <c r="A38" s="222"/>
      <c r="B38" s="355"/>
      <c r="C38" s="223" t="s">
        <v>2</v>
      </c>
      <c r="D38" s="224" t="s">
        <v>13</v>
      </c>
      <c r="E38" s="225">
        <f t="shared" si="17"/>
        <v>0</v>
      </c>
      <c r="F38" s="225">
        <f t="shared" si="17"/>
        <v>0</v>
      </c>
      <c r="G38" s="225">
        <f t="shared" si="17"/>
        <v>0</v>
      </c>
      <c r="H38" s="316"/>
      <c r="I38" s="357"/>
      <c r="J38" s="223" t="s">
        <v>2</v>
      </c>
      <c r="K38" s="224" t="s">
        <v>13</v>
      </c>
      <c r="L38" s="225">
        <f>+L34+L28+L24+L20+L16</f>
        <v>5267500</v>
      </c>
      <c r="M38" s="225">
        <f t="shared" ref="M38:N39" si="19">+M34+M28+M24+M20+M16</f>
        <v>2000000</v>
      </c>
      <c r="N38" s="226">
        <f t="shared" si="19"/>
        <v>7267500</v>
      </c>
    </row>
    <row r="39" spans="1:14" s="1" customFormat="1" ht="18" customHeight="1" x14ac:dyDescent="0.2">
      <c r="A39" s="227"/>
      <c r="B39" s="356"/>
      <c r="C39" s="223" t="s">
        <v>4</v>
      </c>
      <c r="D39" s="224" t="s">
        <v>12</v>
      </c>
      <c r="E39" s="225">
        <f t="shared" si="17"/>
        <v>0</v>
      </c>
      <c r="F39" s="225">
        <f t="shared" si="17"/>
        <v>135000</v>
      </c>
      <c r="G39" s="225">
        <f t="shared" si="17"/>
        <v>135000</v>
      </c>
      <c r="H39" s="317"/>
      <c r="I39" s="357"/>
      <c r="J39" s="223" t="s">
        <v>4</v>
      </c>
      <c r="K39" s="224" t="s">
        <v>12</v>
      </c>
      <c r="L39" s="228">
        <f t="shared" ref="L39" si="20">+L35+L29+L25+L21+L17</f>
        <v>0</v>
      </c>
      <c r="M39" s="228">
        <f t="shared" si="19"/>
        <v>0</v>
      </c>
      <c r="N39" s="229">
        <f t="shared" si="19"/>
        <v>0</v>
      </c>
    </row>
    <row r="40" spans="1:14" s="37" customFormat="1" ht="30.75" customHeight="1" thickBot="1" x14ac:dyDescent="0.25">
      <c r="A40" s="339" t="s">
        <v>97</v>
      </c>
      <c r="B40" s="340"/>
      <c r="C40" s="340"/>
      <c r="D40" s="341"/>
      <c r="E40" s="138">
        <f>+L36-E36</f>
        <v>247501281</v>
      </c>
      <c r="F40" s="138">
        <f>+M36-F36</f>
        <v>167061241</v>
      </c>
      <c r="G40" s="138">
        <f>+N36-G36</f>
        <v>414562522</v>
      </c>
      <c r="H40" s="339" t="s">
        <v>98</v>
      </c>
      <c r="I40" s="340"/>
      <c r="J40" s="340"/>
      <c r="K40" s="341"/>
      <c r="L40" s="139"/>
      <c r="M40" s="139"/>
      <c r="N40" s="140"/>
    </row>
    <row r="41" spans="1:14" s="1" customFormat="1" ht="18" customHeight="1" x14ac:dyDescent="0.2">
      <c r="A41" s="330" t="s">
        <v>51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2"/>
    </row>
    <row r="42" spans="1:14" s="1" customFormat="1" ht="18" customHeight="1" x14ac:dyDescent="0.2">
      <c r="A42" s="21" t="s">
        <v>3</v>
      </c>
      <c r="B42" s="333" t="s">
        <v>24</v>
      </c>
      <c r="C42" s="334"/>
      <c r="D42" s="335"/>
      <c r="E42" s="122">
        <f>E43+E47+E51</f>
        <v>1896800</v>
      </c>
      <c r="F42" s="122">
        <f>F43+F47+F51</f>
        <v>52113449</v>
      </c>
      <c r="G42" s="122">
        <f t="shared" ref="G42" si="21">G43+G47+G51</f>
        <v>54010249</v>
      </c>
      <c r="H42" s="19" t="s">
        <v>3</v>
      </c>
      <c r="I42" s="336" t="s">
        <v>22</v>
      </c>
      <c r="J42" s="337"/>
      <c r="K42" s="338"/>
      <c r="L42" s="127">
        <f>L43+L47+L51</f>
        <v>38024322</v>
      </c>
      <c r="M42" s="127">
        <f>M43+M47+M51</f>
        <v>91177449</v>
      </c>
      <c r="N42" s="129">
        <f t="shared" ref="N42" si="22">N43+N47+N51</f>
        <v>129201771</v>
      </c>
    </row>
    <row r="43" spans="1:14" s="1" customFormat="1" ht="18" customHeight="1" x14ac:dyDescent="0.2">
      <c r="A43" s="22"/>
      <c r="B43" s="319" t="s">
        <v>74</v>
      </c>
      <c r="C43" s="322" t="s">
        <v>55</v>
      </c>
      <c r="D43" s="323"/>
      <c r="E43" s="122">
        <f>E44+E45+E46</f>
        <v>0</v>
      </c>
      <c r="F43" s="122">
        <f>F44+F45+F46</f>
        <v>52113449</v>
      </c>
      <c r="G43" s="122">
        <f t="shared" ref="G43" si="23">G44+G45+G46</f>
        <v>52113449</v>
      </c>
      <c r="H43" s="18"/>
      <c r="I43" s="324" t="s">
        <v>63</v>
      </c>
      <c r="J43" s="327" t="s">
        <v>15</v>
      </c>
      <c r="K43" s="328"/>
      <c r="L43" s="122">
        <f>L44+L45+L46</f>
        <v>38024322</v>
      </c>
      <c r="M43" s="122">
        <f>M44+M45+M46</f>
        <v>78892349</v>
      </c>
      <c r="N43" s="130">
        <f t="shared" ref="N43" si="24">N44+N45+N46</f>
        <v>116916671</v>
      </c>
    </row>
    <row r="44" spans="1:14" s="1" customFormat="1" ht="18" customHeight="1" x14ac:dyDescent="0.2">
      <c r="A44" s="22"/>
      <c r="B44" s="320"/>
      <c r="C44" s="24" t="s">
        <v>1</v>
      </c>
      <c r="D44" s="25" t="s">
        <v>10</v>
      </c>
      <c r="E44" s="124">
        <f>'2.'!E44+'3.'!E44</f>
        <v>0</v>
      </c>
      <c r="F44" s="124">
        <f>'2.'!F44+'3.'!F44</f>
        <v>52113449</v>
      </c>
      <c r="G44" s="126">
        <f>+F44+E44</f>
        <v>52113449</v>
      </c>
      <c r="H44" s="18"/>
      <c r="I44" s="325"/>
      <c r="J44" s="24" t="s">
        <v>1</v>
      </c>
      <c r="K44" s="25" t="s">
        <v>10</v>
      </c>
      <c r="L44" s="124">
        <f>+'2.'!L44+'3.'!L44</f>
        <v>38024322</v>
      </c>
      <c r="M44" s="124">
        <f>+'2.'!M44+'3.'!M44</f>
        <v>78892349</v>
      </c>
      <c r="N44" s="126">
        <f>+M44+L44</f>
        <v>116916671</v>
      </c>
    </row>
    <row r="45" spans="1:14" s="1" customFormat="1" ht="18" customHeight="1" x14ac:dyDescent="0.2">
      <c r="A45" s="22"/>
      <c r="B45" s="320"/>
      <c r="C45" s="24" t="s">
        <v>2</v>
      </c>
      <c r="D45" s="25" t="s">
        <v>13</v>
      </c>
      <c r="E45" s="124">
        <f>+'2.'!E45+'3.'!E45</f>
        <v>0</v>
      </c>
      <c r="F45" s="124">
        <f>'2.'!F45+'3.'!F45</f>
        <v>0</v>
      </c>
      <c r="G45" s="126">
        <f>+F45+E45</f>
        <v>0</v>
      </c>
      <c r="H45" s="18"/>
      <c r="I45" s="325"/>
      <c r="J45" s="24" t="s">
        <v>2</v>
      </c>
      <c r="K45" s="25" t="s">
        <v>13</v>
      </c>
      <c r="L45" s="124">
        <f>+'2.'!L45+'3.'!L45</f>
        <v>0</v>
      </c>
      <c r="M45" s="124">
        <f>+'2.'!M45+'3.'!M45</f>
        <v>0</v>
      </c>
      <c r="N45" s="126">
        <f t="shared" ref="N45:N46" si="25">+M45+L45</f>
        <v>0</v>
      </c>
    </row>
    <row r="46" spans="1:14" s="1" customFormat="1" ht="18" customHeight="1" x14ac:dyDescent="0.2">
      <c r="A46" s="22"/>
      <c r="B46" s="321"/>
      <c r="C46" s="24" t="s">
        <v>4</v>
      </c>
      <c r="D46" s="25" t="s">
        <v>12</v>
      </c>
      <c r="E46" s="124">
        <f>+'2.'!E46+'3.'!E46</f>
        <v>0</v>
      </c>
      <c r="F46" s="124">
        <f>'2.'!F46+'3.'!F46</f>
        <v>0</v>
      </c>
      <c r="G46" s="126">
        <f>+F46+E46</f>
        <v>0</v>
      </c>
      <c r="H46" s="18"/>
      <c r="I46" s="326"/>
      <c r="J46" s="24" t="s">
        <v>4</v>
      </c>
      <c r="K46" s="25" t="s">
        <v>12</v>
      </c>
      <c r="L46" s="124">
        <f>+'2.'!L46+'3.'!L46</f>
        <v>0</v>
      </c>
      <c r="M46" s="124">
        <f>+'2.'!M46+'3.'!M46</f>
        <v>0</v>
      </c>
      <c r="N46" s="126">
        <f t="shared" si="25"/>
        <v>0</v>
      </c>
    </row>
    <row r="47" spans="1:14" s="1" customFormat="1" ht="18" customHeight="1" x14ac:dyDescent="0.2">
      <c r="A47" s="22"/>
      <c r="B47" s="319" t="s">
        <v>77</v>
      </c>
      <c r="C47" s="322" t="s">
        <v>25</v>
      </c>
      <c r="D47" s="323"/>
      <c r="E47" s="122">
        <f>E48+E49+E50</f>
        <v>0</v>
      </c>
      <c r="F47" s="122">
        <f t="shared" ref="F47:G47" si="26">F48+F49+F50</f>
        <v>0</v>
      </c>
      <c r="G47" s="122">
        <f t="shared" si="26"/>
        <v>0</v>
      </c>
      <c r="H47" s="18"/>
      <c r="I47" s="324" t="s">
        <v>64</v>
      </c>
      <c r="J47" s="322" t="s">
        <v>16</v>
      </c>
      <c r="K47" s="323"/>
      <c r="L47" s="122">
        <f>L48+L49+L50</f>
        <v>0</v>
      </c>
      <c r="M47" s="122">
        <f>M48+M49+M50</f>
        <v>12285100</v>
      </c>
      <c r="N47" s="130">
        <f t="shared" ref="N47" si="27">N48+N49+N50</f>
        <v>12285100</v>
      </c>
    </row>
    <row r="48" spans="1:14" s="1" customFormat="1" ht="18" customHeight="1" x14ac:dyDescent="0.2">
      <c r="A48" s="22"/>
      <c r="B48" s="320"/>
      <c r="C48" s="24" t="s">
        <v>1</v>
      </c>
      <c r="D48" s="25" t="s">
        <v>10</v>
      </c>
      <c r="E48" s="124">
        <f>+'2.'!E48+'3.'!E48</f>
        <v>0</v>
      </c>
      <c r="F48" s="124">
        <f>+'2.'!F48+'3.'!F48</f>
        <v>0</v>
      </c>
      <c r="G48" s="126">
        <f>+F48+E48</f>
        <v>0</v>
      </c>
      <c r="H48" s="18"/>
      <c r="I48" s="325"/>
      <c r="J48" s="24" t="s">
        <v>1</v>
      </c>
      <c r="K48" s="25" t="s">
        <v>10</v>
      </c>
      <c r="L48" s="124">
        <f>+'2.'!L48+'3.'!L48</f>
        <v>0</v>
      </c>
      <c r="M48" s="124">
        <f>+'2.'!M48+'3.'!M48</f>
        <v>12285100</v>
      </c>
      <c r="N48" s="126">
        <f>+M48+L48</f>
        <v>12285100</v>
      </c>
    </row>
    <row r="49" spans="1:17" s="1" customFormat="1" ht="18" customHeight="1" x14ac:dyDescent="0.2">
      <c r="A49" s="22"/>
      <c r="B49" s="320"/>
      <c r="C49" s="24" t="s">
        <v>2</v>
      </c>
      <c r="D49" s="25" t="s">
        <v>13</v>
      </c>
      <c r="E49" s="124">
        <f>+'2.'!E49+'3.'!E49</f>
        <v>0</v>
      </c>
      <c r="F49" s="124">
        <f>+'2.'!F49+'3.'!F49</f>
        <v>0</v>
      </c>
      <c r="G49" s="126">
        <f>+F49+E49</f>
        <v>0</v>
      </c>
      <c r="H49" s="18"/>
      <c r="I49" s="325"/>
      <c r="J49" s="24" t="s">
        <v>2</v>
      </c>
      <c r="K49" s="25" t="s">
        <v>13</v>
      </c>
      <c r="L49" s="124">
        <f>+'2.'!L49+'3.'!L49</f>
        <v>0</v>
      </c>
      <c r="M49" s="124">
        <f>+'2.'!M49+'3.'!M49</f>
        <v>0</v>
      </c>
      <c r="N49" s="126">
        <f t="shared" ref="N49:N50" si="28">+M49+L49</f>
        <v>0</v>
      </c>
    </row>
    <row r="50" spans="1:17" s="1" customFormat="1" ht="18" customHeight="1" x14ac:dyDescent="0.2">
      <c r="A50" s="22"/>
      <c r="B50" s="321"/>
      <c r="C50" s="24" t="s">
        <v>4</v>
      </c>
      <c r="D50" s="25" t="s">
        <v>12</v>
      </c>
      <c r="E50" s="124">
        <f>+'2.'!E50+'3.'!E50</f>
        <v>0</v>
      </c>
      <c r="F50" s="124">
        <f>+'2.'!F50+'3.'!F50</f>
        <v>0</v>
      </c>
      <c r="G50" s="126">
        <f>+F50+E50</f>
        <v>0</v>
      </c>
      <c r="H50" s="18"/>
      <c r="I50" s="326"/>
      <c r="J50" s="24" t="s">
        <v>4</v>
      </c>
      <c r="K50" s="25" t="s">
        <v>12</v>
      </c>
      <c r="L50" s="124">
        <f>+'2.'!L50+'3.'!L50</f>
        <v>0</v>
      </c>
      <c r="M50" s="124">
        <f>+'2.'!M50+'3.'!M50</f>
        <v>0</v>
      </c>
      <c r="N50" s="126">
        <f t="shared" si="28"/>
        <v>0</v>
      </c>
    </row>
    <row r="51" spans="1:17" s="1" customFormat="1" ht="18" customHeight="1" x14ac:dyDescent="0.2">
      <c r="A51" s="22"/>
      <c r="B51" s="319" t="s">
        <v>79</v>
      </c>
      <c r="C51" s="327" t="s">
        <v>54</v>
      </c>
      <c r="D51" s="328"/>
      <c r="E51" s="122">
        <f>E52+E53+E54</f>
        <v>1896800</v>
      </c>
      <c r="F51" s="122">
        <f t="shared" ref="F51:G51" si="29">F52+F53+F54</f>
        <v>0</v>
      </c>
      <c r="G51" s="122">
        <f t="shared" si="29"/>
        <v>1896800</v>
      </c>
      <c r="H51" s="18"/>
      <c r="I51" s="324" t="s">
        <v>65</v>
      </c>
      <c r="J51" s="329" t="s">
        <v>66</v>
      </c>
      <c r="K51" s="329"/>
      <c r="L51" s="122">
        <f>L52+L53+L54</f>
        <v>0</v>
      </c>
      <c r="M51" s="122">
        <f>M52+M53+M54</f>
        <v>0</v>
      </c>
      <c r="N51" s="130">
        <f t="shared" ref="N51" si="30">N52+N53+N54</f>
        <v>0</v>
      </c>
    </row>
    <row r="52" spans="1:17" s="1" customFormat="1" ht="18" customHeight="1" x14ac:dyDescent="0.2">
      <c r="A52" s="22"/>
      <c r="B52" s="320"/>
      <c r="C52" s="24" t="s">
        <v>1</v>
      </c>
      <c r="D52" s="25" t="s">
        <v>10</v>
      </c>
      <c r="E52" s="124">
        <f>+'2.'!E52+'3.'!E52</f>
        <v>1896800</v>
      </c>
      <c r="F52" s="124">
        <f>+'2.'!F52+'3.'!F52</f>
        <v>0</v>
      </c>
      <c r="G52" s="126">
        <f>+F52+E52</f>
        <v>1896800</v>
      </c>
      <c r="H52" s="18"/>
      <c r="I52" s="325"/>
      <c r="J52" s="24" t="s">
        <v>1</v>
      </c>
      <c r="K52" s="25" t="s">
        <v>10</v>
      </c>
      <c r="L52" s="124">
        <f>+'2.'!L52+'3.'!L52</f>
        <v>0</v>
      </c>
      <c r="M52" s="124">
        <f>+'2.'!M52+'3.'!M52</f>
        <v>0</v>
      </c>
      <c r="N52" s="126">
        <f>+M52+L52</f>
        <v>0</v>
      </c>
    </row>
    <row r="53" spans="1:17" s="1" customFormat="1" ht="18" customHeight="1" x14ac:dyDescent="0.2">
      <c r="A53" s="22"/>
      <c r="B53" s="320"/>
      <c r="C53" s="24" t="s">
        <v>2</v>
      </c>
      <c r="D53" s="25" t="s">
        <v>13</v>
      </c>
      <c r="E53" s="124">
        <f>+'2.'!E53+'3.'!E53</f>
        <v>0</v>
      </c>
      <c r="F53" s="124">
        <f>+'2.'!F53+'3.'!F53</f>
        <v>0</v>
      </c>
      <c r="G53" s="126">
        <f>+F53+E53</f>
        <v>0</v>
      </c>
      <c r="H53" s="18"/>
      <c r="I53" s="325"/>
      <c r="J53" s="24" t="s">
        <v>2</v>
      </c>
      <c r="K53" s="25" t="s">
        <v>13</v>
      </c>
      <c r="L53" s="124">
        <f>+'2.'!L53+'3.'!L53</f>
        <v>0</v>
      </c>
      <c r="M53" s="124">
        <f>+'2.'!M53+'3.'!M53</f>
        <v>0</v>
      </c>
      <c r="N53" s="126">
        <f t="shared" ref="N53:N54" si="31">+M53+L53</f>
        <v>0</v>
      </c>
    </row>
    <row r="54" spans="1:17" s="1" customFormat="1" ht="18" customHeight="1" x14ac:dyDescent="0.2">
      <c r="A54" s="23"/>
      <c r="B54" s="321"/>
      <c r="C54" s="24" t="s">
        <v>4</v>
      </c>
      <c r="D54" s="25" t="s">
        <v>12</v>
      </c>
      <c r="E54" s="124">
        <f>+'2.'!E54+'3.'!E54</f>
        <v>0</v>
      </c>
      <c r="F54" s="124">
        <f>+'2.'!F54+'3.'!F54</f>
        <v>0</v>
      </c>
      <c r="G54" s="126">
        <f>+F54+E54</f>
        <v>0</v>
      </c>
      <c r="H54" s="17"/>
      <c r="I54" s="326"/>
      <c r="J54" s="24" t="s">
        <v>4</v>
      </c>
      <c r="K54" s="25" t="s">
        <v>12</v>
      </c>
      <c r="L54" s="124">
        <f>+'2.'!L54+'3.'!L54</f>
        <v>0</v>
      </c>
      <c r="M54" s="124">
        <f>+'2.'!M54+'3.'!M54</f>
        <v>0</v>
      </c>
      <c r="N54" s="126">
        <f t="shared" si="31"/>
        <v>0</v>
      </c>
    </row>
    <row r="55" spans="1:17" s="1" customFormat="1" ht="18" customHeight="1" x14ac:dyDescent="0.2">
      <c r="A55" s="230" t="s">
        <v>3</v>
      </c>
      <c r="B55" s="301" t="s">
        <v>26</v>
      </c>
      <c r="C55" s="302"/>
      <c r="D55" s="303"/>
      <c r="E55" s="220">
        <f>E56+E57+E58</f>
        <v>1896800</v>
      </c>
      <c r="F55" s="220">
        <f t="shared" ref="F55:G55" si="32">F56+F57+F58</f>
        <v>52113449</v>
      </c>
      <c r="G55" s="220">
        <f t="shared" si="32"/>
        <v>54010249</v>
      </c>
      <c r="H55" s="231" t="s">
        <v>3</v>
      </c>
      <c r="I55" s="301" t="s">
        <v>19</v>
      </c>
      <c r="J55" s="302"/>
      <c r="K55" s="303"/>
      <c r="L55" s="220">
        <f>L56+L57+L58</f>
        <v>38024322</v>
      </c>
      <c r="M55" s="220">
        <f t="shared" ref="M55:N55" si="33">M56+M57+M58</f>
        <v>91177449</v>
      </c>
      <c r="N55" s="221">
        <f t="shared" si="33"/>
        <v>129201771</v>
      </c>
    </row>
    <row r="56" spans="1:17" s="1" customFormat="1" ht="18" customHeight="1" x14ac:dyDescent="0.2">
      <c r="A56" s="222"/>
      <c r="B56" s="304" t="s">
        <v>82</v>
      </c>
      <c r="C56" s="223" t="s">
        <v>1</v>
      </c>
      <c r="D56" s="224" t="s">
        <v>10</v>
      </c>
      <c r="E56" s="225">
        <f>E44+E48+E52</f>
        <v>1896800</v>
      </c>
      <c r="F56" s="225">
        <f t="shared" ref="F56:G58" si="34">F44+F48+F52</f>
        <v>52113449</v>
      </c>
      <c r="G56" s="225">
        <f t="shared" si="34"/>
        <v>54010249</v>
      </c>
      <c r="H56" s="232"/>
      <c r="I56" s="306" t="s">
        <v>67</v>
      </c>
      <c r="J56" s="223" t="s">
        <v>1</v>
      </c>
      <c r="K56" s="224" t="s">
        <v>10</v>
      </c>
      <c r="L56" s="225">
        <f t="shared" ref="L56:N58" si="35">L44+L48+L52</f>
        <v>38024322</v>
      </c>
      <c r="M56" s="225">
        <f t="shared" si="35"/>
        <v>91177449</v>
      </c>
      <c r="N56" s="226">
        <f t="shared" si="35"/>
        <v>129201771</v>
      </c>
    </row>
    <row r="57" spans="1:17" s="1" customFormat="1" ht="18" customHeight="1" x14ac:dyDescent="0.2">
      <c r="A57" s="222"/>
      <c r="B57" s="305"/>
      <c r="C57" s="223" t="s">
        <v>2</v>
      </c>
      <c r="D57" s="224" t="s">
        <v>13</v>
      </c>
      <c r="E57" s="225">
        <f>E45+E49+E53</f>
        <v>0</v>
      </c>
      <c r="F57" s="225">
        <f t="shared" si="34"/>
        <v>0</v>
      </c>
      <c r="G57" s="225">
        <f t="shared" si="34"/>
        <v>0</v>
      </c>
      <c r="H57" s="232"/>
      <c r="I57" s="306"/>
      <c r="J57" s="223" t="s">
        <v>2</v>
      </c>
      <c r="K57" s="224" t="s">
        <v>13</v>
      </c>
      <c r="L57" s="225">
        <f t="shared" si="35"/>
        <v>0</v>
      </c>
      <c r="M57" s="225">
        <f t="shared" si="35"/>
        <v>0</v>
      </c>
      <c r="N57" s="226">
        <f t="shared" si="35"/>
        <v>0</v>
      </c>
    </row>
    <row r="58" spans="1:17" s="1" customFormat="1" ht="18" customHeight="1" thickBot="1" x14ac:dyDescent="0.25">
      <c r="A58" s="222"/>
      <c r="B58" s="305"/>
      <c r="C58" s="233" t="s">
        <v>4</v>
      </c>
      <c r="D58" s="234" t="s">
        <v>12</v>
      </c>
      <c r="E58" s="228">
        <f>E46+E50+E54</f>
        <v>0</v>
      </c>
      <c r="F58" s="228">
        <f t="shared" si="34"/>
        <v>0</v>
      </c>
      <c r="G58" s="228">
        <f t="shared" si="34"/>
        <v>0</v>
      </c>
      <c r="H58" s="232"/>
      <c r="I58" s="307"/>
      <c r="J58" s="233" t="s">
        <v>4</v>
      </c>
      <c r="K58" s="234" t="s">
        <v>12</v>
      </c>
      <c r="L58" s="228">
        <f t="shared" si="35"/>
        <v>0</v>
      </c>
      <c r="M58" s="228">
        <f t="shared" si="35"/>
        <v>0</v>
      </c>
      <c r="N58" s="229">
        <f t="shared" si="35"/>
        <v>0</v>
      </c>
    </row>
    <row r="59" spans="1:17" s="36" customFormat="1" ht="31.5" customHeight="1" thickBot="1" x14ac:dyDescent="0.25">
      <c r="A59" s="308" t="s">
        <v>99</v>
      </c>
      <c r="B59" s="309"/>
      <c r="C59" s="309"/>
      <c r="D59" s="309"/>
      <c r="E59" s="156">
        <f>L55-E55</f>
        <v>36127522</v>
      </c>
      <c r="F59" s="156">
        <f>M55-F55</f>
        <v>39064000</v>
      </c>
      <c r="G59" s="156">
        <f>+N55-G55</f>
        <v>75191522</v>
      </c>
      <c r="H59" s="308" t="s">
        <v>100</v>
      </c>
      <c r="I59" s="309"/>
      <c r="J59" s="309"/>
      <c r="K59" s="309"/>
      <c r="L59" s="157"/>
      <c r="M59" s="158"/>
      <c r="N59" s="159"/>
    </row>
    <row r="60" spans="1:17" s="1" customFormat="1" ht="18" customHeight="1" x14ac:dyDescent="0.2">
      <c r="A60" s="217" t="s">
        <v>40</v>
      </c>
      <c r="B60" s="310" t="s">
        <v>41</v>
      </c>
      <c r="C60" s="311"/>
      <c r="D60" s="312"/>
      <c r="E60" s="235">
        <f>E61+E62+E63</f>
        <v>741866398</v>
      </c>
      <c r="F60" s="235">
        <f t="shared" ref="F60:G60" si="36">F61+F62+F63</f>
        <v>1473701719</v>
      </c>
      <c r="G60" s="235">
        <f t="shared" si="36"/>
        <v>2215568117</v>
      </c>
      <c r="H60" s="236" t="s">
        <v>40</v>
      </c>
      <c r="I60" s="313" t="s">
        <v>43</v>
      </c>
      <c r="J60" s="314"/>
      <c r="K60" s="314"/>
      <c r="L60" s="237">
        <f>L61+L62+L63</f>
        <v>1025495201</v>
      </c>
      <c r="M60" s="237">
        <f t="shared" ref="M60:N60" si="37">M61+M62+M63</f>
        <v>1679826960</v>
      </c>
      <c r="N60" s="238">
        <f t="shared" si="37"/>
        <v>2705322161</v>
      </c>
      <c r="P60" s="38"/>
      <c r="Q60" s="38"/>
    </row>
    <row r="61" spans="1:17" s="1" customFormat="1" ht="18" customHeight="1" x14ac:dyDescent="0.2">
      <c r="A61" s="222"/>
      <c r="B61" s="283" t="s">
        <v>84</v>
      </c>
      <c r="C61" s="223" t="s">
        <v>1</v>
      </c>
      <c r="D61" s="224" t="s">
        <v>10</v>
      </c>
      <c r="E61" s="228">
        <f t="shared" ref="E61:F63" si="38">E37+E56</f>
        <v>741866398</v>
      </c>
      <c r="F61" s="228">
        <f t="shared" si="38"/>
        <v>1473566719</v>
      </c>
      <c r="G61" s="228">
        <f t="shared" ref="G61:G63" si="39">G37+G56</f>
        <v>2215433117</v>
      </c>
      <c r="H61" s="316"/>
      <c r="I61" s="318" t="s">
        <v>83</v>
      </c>
      <c r="J61" s="223" t="s">
        <v>1</v>
      </c>
      <c r="K61" s="224" t="s">
        <v>10</v>
      </c>
      <c r="L61" s="228">
        <f t="shared" ref="L61:N63" si="40">L37+L56</f>
        <v>1020227701</v>
      </c>
      <c r="M61" s="228">
        <f t="shared" si="40"/>
        <v>1677826960</v>
      </c>
      <c r="N61" s="229">
        <f t="shared" si="40"/>
        <v>2698054661</v>
      </c>
    </row>
    <row r="62" spans="1:17" s="1" customFormat="1" ht="18" customHeight="1" x14ac:dyDescent="0.2">
      <c r="A62" s="222"/>
      <c r="B62" s="284"/>
      <c r="C62" s="223" t="s">
        <v>2</v>
      </c>
      <c r="D62" s="224" t="s">
        <v>13</v>
      </c>
      <c r="E62" s="228">
        <f t="shared" si="38"/>
        <v>0</v>
      </c>
      <c r="F62" s="228">
        <f t="shared" si="38"/>
        <v>0</v>
      </c>
      <c r="G62" s="228">
        <f t="shared" si="39"/>
        <v>0</v>
      </c>
      <c r="H62" s="316"/>
      <c r="I62" s="318"/>
      <c r="J62" s="223" t="s">
        <v>2</v>
      </c>
      <c r="K62" s="224" t="s">
        <v>13</v>
      </c>
      <c r="L62" s="228">
        <f t="shared" si="40"/>
        <v>5267500</v>
      </c>
      <c r="M62" s="228">
        <f t="shared" si="40"/>
        <v>2000000</v>
      </c>
      <c r="N62" s="229">
        <f t="shared" si="40"/>
        <v>7267500</v>
      </c>
    </row>
    <row r="63" spans="1:17" s="1" customFormat="1" ht="18" customHeight="1" x14ac:dyDescent="0.2">
      <c r="A63" s="227"/>
      <c r="B63" s="315"/>
      <c r="C63" s="223" t="s">
        <v>4</v>
      </c>
      <c r="D63" s="224" t="s">
        <v>12</v>
      </c>
      <c r="E63" s="225">
        <f t="shared" si="38"/>
        <v>0</v>
      </c>
      <c r="F63" s="225">
        <f t="shared" si="38"/>
        <v>135000</v>
      </c>
      <c r="G63" s="225">
        <f t="shared" si="39"/>
        <v>135000</v>
      </c>
      <c r="H63" s="317"/>
      <c r="I63" s="318"/>
      <c r="J63" s="223" t="s">
        <v>4</v>
      </c>
      <c r="K63" s="224" t="s">
        <v>12</v>
      </c>
      <c r="L63" s="225">
        <f t="shared" si="40"/>
        <v>0</v>
      </c>
      <c r="M63" s="225">
        <f t="shared" si="40"/>
        <v>0</v>
      </c>
      <c r="N63" s="226">
        <f t="shared" si="40"/>
        <v>0</v>
      </c>
    </row>
    <row r="64" spans="1:17" s="11" customFormat="1" ht="30" customHeight="1" thickBot="1" x14ac:dyDescent="0.25">
      <c r="A64" s="298" t="s">
        <v>71</v>
      </c>
      <c r="B64" s="299"/>
      <c r="C64" s="299"/>
      <c r="D64" s="300"/>
      <c r="E64" s="141">
        <f>+L60-E60</f>
        <v>283628803</v>
      </c>
      <c r="F64" s="141">
        <f t="shared" ref="F64:G64" si="41">+M60-F60</f>
        <v>206125241</v>
      </c>
      <c r="G64" s="141">
        <f t="shared" si="41"/>
        <v>489754044</v>
      </c>
      <c r="H64" s="298" t="s">
        <v>72</v>
      </c>
      <c r="I64" s="299"/>
      <c r="J64" s="299"/>
      <c r="K64" s="300"/>
      <c r="L64" s="145"/>
      <c r="M64" s="145"/>
      <c r="N64" s="146"/>
    </row>
    <row r="65" spans="1:14" s="1" customFormat="1" ht="18" customHeight="1" x14ac:dyDescent="0.2">
      <c r="A65" s="35" t="s">
        <v>44</v>
      </c>
      <c r="B65" s="287" t="s">
        <v>42</v>
      </c>
      <c r="C65" s="288"/>
      <c r="D65" s="289"/>
      <c r="E65" s="135">
        <f>E66+E67</f>
        <v>296072803</v>
      </c>
      <c r="F65" s="135">
        <f t="shared" ref="F65:G65" si="42">F66+F67</f>
        <v>206125241</v>
      </c>
      <c r="G65" s="135">
        <f t="shared" si="42"/>
        <v>502198044</v>
      </c>
      <c r="H65" s="46" t="s">
        <v>44</v>
      </c>
      <c r="I65" s="290" t="s">
        <v>56</v>
      </c>
      <c r="J65" s="291"/>
      <c r="K65" s="292"/>
      <c r="L65" s="136">
        <f>L66+L67</f>
        <v>12444000</v>
      </c>
      <c r="M65" s="136">
        <f>M66+M67</f>
        <v>0</v>
      </c>
      <c r="N65" s="137">
        <f t="shared" ref="N65" si="43">N66+N67</f>
        <v>12444000</v>
      </c>
    </row>
    <row r="66" spans="1:14" s="1" customFormat="1" ht="18" customHeight="1" x14ac:dyDescent="0.2">
      <c r="A66" s="28"/>
      <c r="B66" s="293" t="s">
        <v>73</v>
      </c>
      <c r="C66" s="24" t="s">
        <v>1</v>
      </c>
      <c r="D66" s="25" t="s">
        <v>85</v>
      </c>
      <c r="E66" s="124">
        <f>+'2.'!E66+'3.'!E66</f>
        <v>296072803</v>
      </c>
      <c r="F66" s="124">
        <f>+'2.'!F66+'3.'!F66</f>
        <v>206125241</v>
      </c>
      <c r="G66" s="126">
        <f>+F66+E66</f>
        <v>502198044</v>
      </c>
      <c r="H66" s="28"/>
      <c r="I66" s="293" t="s">
        <v>68</v>
      </c>
      <c r="J66" s="24" t="s">
        <v>1</v>
      </c>
      <c r="K66" s="25" t="s">
        <v>88</v>
      </c>
      <c r="L66" s="124">
        <v>0</v>
      </c>
      <c r="M66" s="124">
        <v>0</v>
      </c>
      <c r="N66" s="126">
        <f>+M66+L66</f>
        <v>0</v>
      </c>
    </row>
    <row r="67" spans="1:14" s="1" customFormat="1" ht="18" customHeight="1" x14ac:dyDescent="0.2">
      <c r="A67" s="28"/>
      <c r="B67" s="294"/>
      <c r="C67" s="24" t="s">
        <v>2</v>
      </c>
      <c r="D67" s="25" t="s">
        <v>86</v>
      </c>
      <c r="E67" s="124">
        <v>0</v>
      </c>
      <c r="F67" s="125">
        <v>0</v>
      </c>
      <c r="G67" s="126">
        <f>+F67+E67</f>
        <v>0</v>
      </c>
      <c r="H67" s="28"/>
      <c r="I67" s="294"/>
      <c r="J67" s="24" t="s">
        <v>2</v>
      </c>
      <c r="K67" s="25" t="s">
        <v>87</v>
      </c>
      <c r="L67" s="124">
        <f>+'2.'!L67+'3.'!L67</f>
        <v>12444000</v>
      </c>
      <c r="M67" s="124">
        <f>+'2.'!M67+'3.'!M67</f>
        <v>0</v>
      </c>
      <c r="N67" s="126">
        <f>+M67+L67</f>
        <v>12444000</v>
      </c>
    </row>
    <row r="68" spans="1:14" s="7" customFormat="1" ht="18" customHeight="1" x14ac:dyDescent="0.2">
      <c r="A68" s="230" t="s">
        <v>45</v>
      </c>
      <c r="B68" s="295" t="s">
        <v>29</v>
      </c>
      <c r="C68" s="296"/>
      <c r="D68" s="297"/>
      <c r="E68" s="220">
        <f>E69+E70+E71</f>
        <v>1037939201</v>
      </c>
      <c r="F68" s="220">
        <f t="shared" ref="F68:G68" si="44">F69+F70+F71</f>
        <v>1679826960</v>
      </c>
      <c r="G68" s="220">
        <f t="shared" si="44"/>
        <v>2717766161</v>
      </c>
      <c r="H68" s="231" t="s">
        <v>45</v>
      </c>
      <c r="I68" s="295" t="s">
        <v>30</v>
      </c>
      <c r="J68" s="296"/>
      <c r="K68" s="297"/>
      <c r="L68" s="220">
        <f>L69+L70+L71</f>
        <v>1037939201</v>
      </c>
      <c r="M68" s="220">
        <f t="shared" ref="M68:N68" si="45">M69+M70+M71</f>
        <v>1679826960</v>
      </c>
      <c r="N68" s="221">
        <f t="shared" si="45"/>
        <v>2717766161</v>
      </c>
    </row>
    <row r="69" spans="1:14" s="7" customFormat="1" ht="18" customHeight="1" x14ac:dyDescent="0.2">
      <c r="A69" s="239"/>
      <c r="B69" s="283" t="s">
        <v>70</v>
      </c>
      <c r="C69" s="223" t="s">
        <v>1</v>
      </c>
      <c r="D69" s="224" t="s">
        <v>10</v>
      </c>
      <c r="E69" s="225">
        <f>E61+E66+E67</f>
        <v>1037939201</v>
      </c>
      <c r="F69" s="225">
        <f>F61+F66+F67</f>
        <v>1679691960</v>
      </c>
      <c r="G69" s="225">
        <f t="shared" ref="G69" si="46">G61+G66+G67</f>
        <v>2717631161</v>
      </c>
      <c r="H69" s="240"/>
      <c r="I69" s="283" t="s">
        <v>69</v>
      </c>
      <c r="J69" s="223" t="s">
        <v>1</v>
      </c>
      <c r="K69" s="224" t="s">
        <v>10</v>
      </c>
      <c r="L69" s="225">
        <f>L61+L66+L67</f>
        <v>1032671701</v>
      </c>
      <c r="M69" s="225">
        <f t="shared" ref="M69:N69" si="47">M61+M66+M67</f>
        <v>1677826960</v>
      </c>
      <c r="N69" s="226">
        <f t="shared" si="47"/>
        <v>2710498661</v>
      </c>
    </row>
    <row r="70" spans="1:14" s="7" customFormat="1" ht="18" customHeight="1" x14ac:dyDescent="0.2">
      <c r="A70" s="239"/>
      <c r="B70" s="284"/>
      <c r="C70" s="223" t="s">
        <v>2</v>
      </c>
      <c r="D70" s="224" t="s">
        <v>13</v>
      </c>
      <c r="E70" s="225">
        <f>E62</f>
        <v>0</v>
      </c>
      <c r="F70" s="225">
        <f t="shared" ref="F70:G71" si="48">F62</f>
        <v>0</v>
      </c>
      <c r="G70" s="225">
        <f t="shared" si="48"/>
        <v>0</v>
      </c>
      <c r="H70" s="240"/>
      <c r="I70" s="284"/>
      <c r="J70" s="223" t="s">
        <v>2</v>
      </c>
      <c r="K70" s="224" t="s">
        <v>13</v>
      </c>
      <c r="L70" s="225">
        <f t="shared" ref="L70:N71" si="49">L62</f>
        <v>5267500</v>
      </c>
      <c r="M70" s="225">
        <f t="shared" si="49"/>
        <v>2000000</v>
      </c>
      <c r="N70" s="226">
        <f t="shared" si="49"/>
        <v>7267500</v>
      </c>
    </row>
    <row r="71" spans="1:14" s="7" customFormat="1" ht="18" customHeight="1" thickBot="1" x14ac:dyDescent="0.25">
      <c r="A71" s="241"/>
      <c r="B71" s="285"/>
      <c r="C71" s="242" t="s">
        <v>4</v>
      </c>
      <c r="D71" s="243" t="s">
        <v>12</v>
      </c>
      <c r="E71" s="244">
        <f>E63</f>
        <v>0</v>
      </c>
      <c r="F71" s="244">
        <f t="shared" si="48"/>
        <v>135000</v>
      </c>
      <c r="G71" s="244">
        <f t="shared" si="48"/>
        <v>135000</v>
      </c>
      <c r="H71" s="245"/>
      <c r="I71" s="285"/>
      <c r="J71" s="242" t="s">
        <v>4</v>
      </c>
      <c r="K71" s="243" t="s">
        <v>12</v>
      </c>
      <c r="L71" s="244">
        <f t="shared" si="49"/>
        <v>0</v>
      </c>
      <c r="M71" s="244">
        <f t="shared" si="49"/>
        <v>0</v>
      </c>
      <c r="N71" s="246">
        <f t="shared" si="49"/>
        <v>0</v>
      </c>
    </row>
    <row r="74" spans="1:14" x14ac:dyDescent="0.2">
      <c r="A74" s="286"/>
      <c r="B74" s="286"/>
      <c r="C74" s="286"/>
      <c r="D74" s="286"/>
      <c r="E74" s="286"/>
      <c r="F74" s="20"/>
      <c r="G74" s="20"/>
    </row>
  </sheetData>
  <sheetProtection formatCells="0"/>
  <mergeCells count="78">
    <mergeCell ref="A7:N7"/>
    <mergeCell ref="K1:N1"/>
    <mergeCell ref="A4:N4"/>
    <mergeCell ref="A5:N5"/>
    <mergeCell ref="A6:N6"/>
    <mergeCell ref="K2:N2"/>
    <mergeCell ref="A8:N8"/>
    <mergeCell ref="D9:K9"/>
    <mergeCell ref="A10:E10"/>
    <mergeCell ref="H10:N10"/>
    <mergeCell ref="C11:D11"/>
    <mergeCell ref="J11:K11"/>
    <mergeCell ref="A12:N12"/>
    <mergeCell ref="B13:D13"/>
    <mergeCell ref="I13:K13"/>
    <mergeCell ref="B14:B17"/>
    <mergeCell ref="C14:D14"/>
    <mergeCell ref="I14:I17"/>
    <mergeCell ref="J14:K14"/>
    <mergeCell ref="B18:B21"/>
    <mergeCell ref="C18:D18"/>
    <mergeCell ref="I18:I21"/>
    <mergeCell ref="J18:K18"/>
    <mergeCell ref="B22:B25"/>
    <mergeCell ref="C22:D22"/>
    <mergeCell ref="I22:I25"/>
    <mergeCell ref="J22:K22"/>
    <mergeCell ref="A40:D40"/>
    <mergeCell ref="H40:K40"/>
    <mergeCell ref="B26:B29"/>
    <mergeCell ref="C26:D26"/>
    <mergeCell ref="I26:I29"/>
    <mergeCell ref="J26:K26"/>
    <mergeCell ref="A30:G35"/>
    <mergeCell ref="I30:I35"/>
    <mergeCell ref="J30:K30"/>
    <mergeCell ref="B36:D36"/>
    <mergeCell ref="I36:K36"/>
    <mergeCell ref="B37:B39"/>
    <mergeCell ref="H37:H39"/>
    <mergeCell ref="I37:I39"/>
    <mergeCell ref="A41:N41"/>
    <mergeCell ref="B42:D42"/>
    <mergeCell ref="I42:K42"/>
    <mergeCell ref="B43:B46"/>
    <mergeCell ref="C43:D43"/>
    <mergeCell ref="I43:I46"/>
    <mergeCell ref="J43:K43"/>
    <mergeCell ref="B47:B50"/>
    <mergeCell ref="C47:D47"/>
    <mergeCell ref="I47:I50"/>
    <mergeCell ref="J47:K47"/>
    <mergeCell ref="B51:B54"/>
    <mergeCell ref="C51:D51"/>
    <mergeCell ref="I51:I54"/>
    <mergeCell ref="J51:K51"/>
    <mergeCell ref="A64:D64"/>
    <mergeCell ref="H64:K64"/>
    <mergeCell ref="B55:D55"/>
    <mergeCell ref="I55:K55"/>
    <mergeCell ref="B56:B58"/>
    <mergeCell ref="I56:I58"/>
    <mergeCell ref="A59:D59"/>
    <mergeCell ref="H59:K59"/>
    <mergeCell ref="B60:D60"/>
    <mergeCell ref="I60:K60"/>
    <mergeCell ref="B61:B63"/>
    <mergeCell ref="H61:H63"/>
    <mergeCell ref="I61:I63"/>
    <mergeCell ref="B69:B71"/>
    <mergeCell ref="I69:I71"/>
    <mergeCell ref="A74:E74"/>
    <mergeCell ref="B65:D65"/>
    <mergeCell ref="I65:K65"/>
    <mergeCell ref="B66:B67"/>
    <mergeCell ref="I66:I67"/>
    <mergeCell ref="B68:D68"/>
    <mergeCell ref="I68:K68"/>
  </mergeCells>
  <printOptions horizontalCentered="1"/>
  <pageMargins left="0.19685039370078741" right="0.19685039370078741" top="3.937007874015748E-2" bottom="0" header="0.43307086614173229" footer="0.51181102362204722"/>
  <pageSetup paperSize="9" scale="63" orientation="landscape" r:id="rId1"/>
  <headerFooter alignWithMargins="0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T74"/>
  <sheetViews>
    <sheetView topLeftCell="A61" zoomScaleNormal="100" workbookViewId="0">
      <selection activeCell="M48" sqref="M48"/>
    </sheetView>
  </sheetViews>
  <sheetFormatPr defaultColWidth="9.140625" defaultRowHeight="12.75" x14ac:dyDescent="0.2"/>
  <cols>
    <col min="1" max="1" width="5.5703125" style="20" customWidth="1"/>
    <col min="2" max="2" width="4.28515625" style="20" customWidth="1"/>
    <col min="3" max="3" width="3.7109375" style="3" customWidth="1"/>
    <col min="4" max="4" width="52.5703125" style="3" customWidth="1"/>
    <col min="5" max="5" width="16.7109375" style="5" customWidth="1"/>
    <col min="6" max="6" width="15.7109375" style="5" customWidth="1"/>
    <col min="7" max="7" width="16.7109375" style="5" customWidth="1"/>
    <col min="8" max="8" width="6.5703125" style="16" customWidth="1"/>
    <col min="9" max="9" width="4.28515625" style="16" customWidth="1"/>
    <col min="10" max="10" width="3.7109375" style="16" customWidth="1"/>
    <col min="11" max="11" width="53.140625" style="3" customWidth="1"/>
    <col min="12" max="12" width="16.7109375" style="3" customWidth="1"/>
    <col min="13" max="13" width="15.7109375" style="3" customWidth="1"/>
    <col min="14" max="14" width="16.7109375" style="5" customWidth="1"/>
    <col min="15" max="15" width="9.140625" style="3"/>
    <col min="16" max="16" width="11" style="3" bestFit="1" customWidth="1"/>
    <col min="17" max="16384" width="9.140625" style="3"/>
  </cols>
  <sheetData>
    <row r="1" spans="1:20" ht="14.25" x14ac:dyDescent="0.2">
      <c r="K1" s="370" t="s">
        <v>209</v>
      </c>
      <c r="L1" s="370"/>
      <c r="M1" s="370"/>
      <c r="N1" s="370"/>
      <c r="P1" s="45"/>
      <c r="Q1" s="45"/>
      <c r="R1" s="45"/>
      <c r="S1" s="45"/>
      <c r="T1" s="45"/>
    </row>
    <row r="2" spans="1:20" ht="14.25" x14ac:dyDescent="0.2">
      <c r="K2" s="370" t="s">
        <v>214</v>
      </c>
      <c r="L2" s="370"/>
      <c r="M2" s="370"/>
      <c r="N2" s="370"/>
      <c r="O2" s="45"/>
      <c r="P2" s="45"/>
      <c r="Q2" s="45"/>
      <c r="R2" s="45"/>
      <c r="S2" s="45"/>
      <c r="T2" s="45"/>
    </row>
    <row r="3" spans="1:20" ht="14.25" x14ac:dyDescent="0.2">
      <c r="K3" s="48"/>
      <c r="L3" s="48"/>
      <c r="M3" s="48"/>
      <c r="N3" s="48"/>
      <c r="O3" s="45"/>
      <c r="P3" s="45"/>
      <c r="Q3" s="45"/>
      <c r="R3" s="45"/>
      <c r="S3" s="45"/>
      <c r="T3" s="45"/>
    </row>
    <row r="4" spans="1:20" ht="15.95" customHeight="1" x14ac:dyDescent="0.25">
      <c r="A4" s="361" t="s">
        <v>179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" t="s">
        <v>39</v>
      </c>
    </row>
    <row r="5" spans="1:20" ht="15.95" customHeight="1" x14ac:dyDescent="0.25">
      <c r="A5" s="361" t="s">
        <v>27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20" ht="15.95" customHeight="1" x14ac:dyDescent="0.25">
      <c r="A6" s="361" t="s">
        <v>50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</row>
    <row r="7" spans="1:20" ht="15.95" customHeight="1" x14ac:dyDescent="0.25">
      <c r="A7" s="361" t="s">
        <v>212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</row>
    <row r="8" spans="1:20" ht="15.95" customHeight="1" x14ac:dyDescent="0.25">
      <c r="A8" s="361" t="s">
        <v>213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</row>
    <row r="9" spans="1:20" ht="15.95" customHeight="1" thickBot="1" x14ac:dyDescent="0.35">
      <c r="D9" s="362"/>
      <c r="E9" s="362"/>
      <c r="F9" s="362"/>
      <c r="G9" s="362"/>
      <c r="H9" s="362"/>
      <c r="I9" s="362"/>
      <c r="J9" s="362"/>
      <c r="K9" s="362"/>
      <c r="L9" s="47"/>
      <c r="M9" s="47"/>
      <c r="N9" s="14" t="s">
        <v>163</v>
      </c>
    </row>
    <row r="10" spans="1:20" s="6" customFormat="1" ht="21.95" customHeight="1" x14ac:dyDescent="0.2">
      <c r="A10" s="363" t="s">
        <v>48</v>
      </c>
      <c r="B10" s="364"/>
      <c r="C10" s="364"/>
      <c r="D10" s="364"/>
      <c r="E10" s="364"/>
      <c r="F10" s="116"/>
      <c r="G10" s="116"/>
      <c r="H10" s="363" t="s">
        <v>49</v>
      </c>
      <c r="I10" s="364"/>
      <c r="J10" s="364"/>
      <c r="K10" s="364"/>
      <c r="L10" s="364"/>
      <c r="M10" s="364"/>
      <c r="N10" s="365"/>
    </row>
    <row r="11" spans="1:20" s="6" customFormat="1" ht="41.25" customHeight="1" thickBot="1" x14ac:dyDescent="0.25">
      <c r="A11" s="117" t="s">
        <v>90</v>
      </c>
      <c r="B11" s="118" t="s">
        <v>91</v>
      </c>
      <c r="C11" s="366"/>
      <c r="D11" s="367"/>
      <c r="E11" s="119" t="s">
        <v>38</v>
      </c>
      <c r="F11" s="120" t="s">
        <v>148</v>
      </c>
      <c r="G11" s="120" t="s">
        <v>149</v>
      </c>
      <c r="H11" s="117" t="s">
        <v>90</v>
      </c>
      <c r="I11" s="118" t="s">
        <v>91</v>
      </c>
      <c r="J11" s="368"/>
      <c r="K11" s="369"/>
      <c r="L11" s="119" t="s">
        <v>38</v>
      </c>
      <c r="M11" s="120" t="s">
        <v>148</v>
      </c>
      <c r="N11" s="121" t="s">
        <v>149</v>
      </c>
    </row>
    <row r="12" spans="1:20" s="1" customFormat="1" ht="18" customHeight="1" x14ac:dyDescent="0.2">
      <c r="A12" s="330" t="s">
        <v>47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</row>
    <row r="13" spans="1:20" s="2" customFormat="1" ht="18" customHeight="1" x14ac:dyDescent="0.2">
      <c r="A13" s="21" t="s">
        <v>0</v>
      </c>
      <c r="B13" s="333" t="s">
        <v>46</v>
      </c>
      <c r="C13" s="334"/>
      <c r="D13" s="335"/>
      <c r="E13" s="122">
        <f>E14+E18+E22+E26</f>
        <v>739129598</v>
      </c>
      <c r="F13" s="122">
        <f t="shared" ref="F13:G13" si="0">F14+F18+F22+F26</f>
        <v>1399747654</v>
      </c>
      <c r="G13" s="122">
        <f t="shared" si="0"/>
        <v>2138877252</v>
      </c>
      <c r="H13" s="34" t="s">
        <v>0</v>
      </c>
      <c r="I13" s="358" t="s">
        <v>21</v>
      </c>
      <c r="J13" s="359"/>
      <c r="K13" s="360"/>
      <c r="L13" s="127">
        <f>L14+L18+L22+L30+L26</f>
        <v>611401831</v>
      </c>
      <c r="M13" s="127">
        <f t="shared" ref="M13:N13" si="1">M14+M18+M22+M30+M26</f>
        <v>1474561187</v>
      </c>
      <c r="N13" s="129">
        <f t="shared" si="1"/>
        <v>2085963018</v>
      </c>
    </row>
    <row r="14" spans="1:20" s="1" customFormat="1" ht="18" customHeight="1" x14ac:dyDescent="0.2">
      <c r="A14" s="22"/>
      <c r="B14" s="319" t="s">
        <v>62</v>
      </c>
      <c r="C14" s="322" t="s">
        <v>53</v>
      </c>
      <c r="D14" s="323"/>
      <c r="E14" s="122">
        <f>E15+E16+E17</f>
        <v>613685856</v>
      </c>
      <c r="F14" s="122">
        <f t="shared" ref="F14:G14" si="2">F15+F16+F17</f>
        <v>1398240284</v>
      </c>
      <c r="G14" s="122">
        <f t="shared" si="2"/>
        <v>2011926140</v>
      </c>
      <c r="H14" s="18"/>
      <c r="I14" s="324" t="s">
        <v>57</v>
      </c>
      <c r="J14" s="342" t="s">
        <v>17</v>
      </c>
      <c r="K14" s="342"/>
      <c r="L14" s="122">
        <f>L15+L16+L17</f>
        <v>116030191</v>
      </c>
      <c r="M14" s="122">
        <f t="shared" ref="M14:N14" si="3">M15+M16+M17</f>
        <v>123000000</v>
      </c>
      <c r="N14" s="130">
        <f t="shared" si="3"/>
        <v>239030191</v>
      </c>
    </row>
    <row r="15" spans="1:20" s="1" customFormat="1" ht="18" customHeight="1" x14ac:dyDescent="0.2">
      <c r="A15" s="22"/>
      <c r="B15" s="320"/>
      <c r="C15" s="24" t="s">
        <v>1</v>
      </c>
      <c r="D15" s="25" t="s">
        <v>10</v>
      </c>
      <c r="E15" s="124">
        <v>613685856</v>
      </c>
      <c r="F15" s="125">
        <v>1398240284</v>
      </c>
      <c r="G15" s="126">
        <f>+F15+E15</f>
        <v>2011926140</v>
      </c>
      <c r="H15" s="18"/>
      <c r="I15" s="325"/>
      <c r="J15" s="24" t="s">
        <v>1</v>
      </c>
      <c r="K15" s="25" t="s">
        <v>10</v>
      </c>
      <c r="L15" s="124">
        <v>115930191</v>
      </c>
      <c r="M15" s="131">
        <v>123000000</v>
      </c>
      <c r="N15" s="126">
        <f>+M15+L15</f>
        <v>238930191</v>
      </c>
    </row>
    <row r="16" spans="1:20" s="1" customFormat="1" ht="18" customHeight="1" x14ac:dyDescent="0.2">
      <c r="A16" s="22"/>
      <c r="B16" s="320"/>
      <c r="C16" s="24" t="s">
        <v>2</v>
      </c>
      <c r="D16" s="25" t="s">
        <v>13</v>
      </c>
      <c r="E16" s="124">
        <v>0</v>
      </c>
      <c r="F16" s="125">
        <v>0</v>
      </c>
      <c r="G16" s="126">
        <f t="shared" ref="G16:G25" si="4">+F16+E16</f>
        <v>0</v>
      </c>
      <c r="H16" s="18"/>
      <c r="I16" s="325"/>
      <c r="J16" s="24" t="s">
        <v>2</v>
      </c>
      <c r="K16" s="25" t="s">
        <v>13</v>
      </c>
      <c r="L16" s="124">
        <v>100000</v>
      </c>
      <c r="M16" s="131">
        <v>0</v>
      </c>
      <c r="N16" s="126">
        <f t="shared" ref="N16:N17" si="5">+M16+L16</f>
        <v>100000</v>
      </c>
    </row>
    <row r="17" spans="1:16" s="1" customFormat="1" ht="18" customHeight="1" x14ac:dyDescent="0.2">
      <c r="A17" s="22"/>
      <c r="B17" s="321"/>
      <c r="C17" s="24" t="s">
        <v>4</v>
      </c>
      <c r="D17" s="25" t="s">
        <v>12</v>
      </c>
      <c r="E17" s="124">
        <v>0</v>
      </c>
      <c r="F17" s="125">
        <v>0</v>
      </c>
      <c r="G17" s="126">
        <f t="shared" si="4"/>
        <v>0</v>
      </c>
      <c r="H17" s="18"/>
      <c r="I17" s="326"/>
      <c r="J17" s="24" t="s">
        <v>4</v>
      </c>
      <c r="K17" s="25" t="s">
        <v>12</v>
      </c>
      <c r="L17" s="124">
        <v>0</v>
      </c>
      <c r="M17" s="131">
        <v>0</v>
      </c>
      <c r="N17" s="126">
        <f t="shared" si="5"/>
        <v>0</v>
      </c>
    </row>
    <row r="18" spans="1:16" s="1" customFormat="1" ht="18" customHeight="1" x14ac:dyDescent="0.2">
      <c r="A18" s="22"/>
      <c r="B18" s="319" t="s">
        <v>75</v>
      </c>
      <c r="C18" s="322" t="s">
        <v>6</v>
      </c>
      <c r="D18" s="323"/>
      <c r="E18" s="122">
        <f>E19+E20+E21</f>
        <v>0</v>
      </c>
      <c r="F18" s="122">
        <f t="shared" ref="F18:G18" si="6">F19+F20+F21</f>
        <v>0</v>
      </c>
      <c r="G18" s="122">
        <f t="shared" si="6"/>
        <v>0</v>
      </c>
      <c r="H18" s="18"/>
      <c r="I18" s="324" t="s">
        <v>58</v>
      </c>
      <c r="J18" s="329" t="s">
        <v>20</v>
      </c>
      <c r="K18" s="329"/>
      <c r="L18" s="122">
        <f>L19+L20+L21</f>
        <v>18239095</v>
      </c>
      <c r="M18" s="122">
        <f>M19+M20+M21</f>
        <v>10590000</v>
      </c>
      <c r="N18" s="130">
        <f>N19+N20+N21</f>
        <v>28829095</v>
      </c>
    </row>
    <row r="19" spans="1:16" s="1" customFormat="1" ht="18" customHeight="1" x14ac:dyDescent="0.2">
      <c r="A19" s="22"/>
      <c r="B19" s="320"/>
      <c r="C19" s="24" t="s">
        <v>1</v>
      </c>
      <c r="D19" s="25" t="s">
        <v>10</v>
      </c>
      <c r="E19" s="124">
        <v>0</v>
      </c>
      <c r="F19" s="125">
        <v>0</v>
      </c>
      <c r="G19" s="126">
        <f t="shared" si="4"/>
        <v>0</v>
      </c>
      <c r="H19" s="18"/>
      <c r="I19" s="325"/>
      <c r="J19" s="24" t="s">
        <v>1</v>
      </c>
      <c r="K19" s="25" t="s">
        <v>10</v>
      </c>
      <c r="L19" s="124">
        <v>18226095</v>
      </c>
      <c r="M19" s="131">
        <v>10590000</v>
      </c>
      <c r="N19" s="126">
        <f>+M19+L19</f>
        <v>28816095</v>
      </c>
    </row>
    <row r="20" spans="1:16" s="1" customFormat="1" ht="18" customHeight="1" x14ac:dyDescent="0.2">
      <c r="A20" s="22"/>
      <c r="B20" s="320"/>
      <c r="C20" s="24" t="s">
        <v>2</v>
      </c>
      <c r="D20" s="25" t="s">
        <v>13</v>
      </c>
      <c r="E20" s="124">
        <v>0</v>
      </c>
      <c r="F20" s="125">
        <v>0</v>
      </c>
      <c r="G20" s="126">
        <f t="shared" si="4"/>
        <v>0</v>
      </c>
      <c r="H20" s="18"/>
      <c r="I20" s="325"/>
      <c r="J20" s="24" t="s">
        <v>2</v>
      </c>
      <c r="K20" s="25" t="s">
        <v>13</v>
      </c>
      <c r="L20" s="124">
        <v>13000</v>
      </c>
      <c r="M20" s="131">
        <v>0</v>
      </c>
      <c r="N20" s="126">
        <f t="shared" ref="N20:N21" si="7">+M20+L20</f>
        <v>13000</v>
      </c>
    </row>
    <row r="21" spans="1:16" s="1" customFormat="1" ht="18" customHeight="1" x14ac:dyDescent="0.2">
      <c r="A21" s="22"/>
      <c r="B21" s="321"/>
      <c r="C21" s="24" t="s">
        <v>4</v>
      </c>
      <c r="D21" s="25" t="s">
        <v>12</v>
      </c>
      <c r="E21" s="124">
        <v>0</v>
      </c>
      <c r="F21" s="125">
        <v>0</v>
      </c>
      <c r="G21" s="126">
        <f t="shared" si="4"/>
        <v>0</v>
      </c>
      <c r="H21" s="18"/>
      <c r="I21" s="326"/>
      <c r="J21" s="24" t="s">
        <v>4</v>
      </c>
      <c r="K21" s="25" t="s">
        <v>12</v>
      </c>
      <c r="L21" s="124">
        <v>0</v>
      </c>
      <c r="M21" s="131">
        <v>0</v>
      </c>
      <c r="N21" s="126">
        <f t="shared" si="7"/>
        <v>0</v>
      </c>
    </row>
    <row r="22" spans="1:16" s="1" customFormat="1" ht="18" customHeight="1" x14ac:dyDescent="0.2">
      <c r="A22" s="22"/>
      <c r="B22" s="319" t="s">
        <v>76</v>
      </c>
      <c r="C22" s="322" t="s">
        <v>37</v>
      </c>
      <c r="D22" s="323"/>
      <c r="E22" s="122">
        <f>E23+E24+E25</f>
        <v>0</v>
      </c>
      <c r="F22" s="122">
        <f t="shared" ref="F22:G22" si="8">F23+F24+F25</f>
        <v>1507370</v>
      </c>
      <c r="G22" s="122">
        <f t="shared" si="8"/>
        <v>1507370</v>
      </c>
      <c r="H22" s="18"/>
      <c r="I22" s="324" t="s">
        <v>59</v>
      </c>
      <c r="J22" s="329" t="s">
        <v>34</v>
      </c>
      <c r="K22" s="329"/>
      <c r="L22" s="122">
        <f>L23+L24+L25</f>
        <v>440009956</v>
      </c>
      <c r="M22" s="122">
        <f t="shared" ref="M22:N22" si="9">M23+M24+M25</f>
        <v>301507370</v>
      </c>
      <c r="N22" s="130">
        <f t="shared" si="9"/>
        <v>741517326</v>
      </c>
    </row>
    <row r="23" spans="1:16" s="1" customFormat="1" ht="18" customHeight="1" x14ac:dyDescent="0.2">
      <c r="A23" s="22"/>
      <c r="B23" s="320"/>
      <c r="C23" s="24" t="s">
        <v>1</v>
      </c>
      <c r="D23" s="25" t="s">
        <v>10</v>
      </c>
      <c r="E23" s="124">
        <v>0</v>
      </c>
      <c r="F23" s="125">
        <v>1507370</v>
      </c>
      <c r="G23" s="126">
        <f t="shared" si="4"/>
        <v>1507370</v>
      </c>
      <c r="H23" s="18"/>
      <c r="I23" s="325"/>
      <c r="J23" s="24" t="s">
        <v>1</v>
      </c>
      <c r="K23" s="25" t="s">
        <v>10</v>
      </c>
      <c r="L23" s="124">
        <v>438855456</v>
      </c>
      <c r="M23" s="131">
        <v>301507370</v>
      </c>
      <c r="N23" s="126">
        <f>+M23+L23</f>
        <v>740362826</v>
      </c>
    </row>
    <row r="24" spans="1:16" s="1" customFormat="1" ht="18" customHeight="1" x14ac:dyDescent="0.2">
      <c r="A24" s="22"/>
      <c r="B24" s="320"/>
      <c r="C24" s="24" t="s">
        <v>2</v>
      </c>
      <c r="D24" s="25" t="s">
        <v>13</v>
      </c>
      <c r="E24" s="124">
        <v>0</v>
      </c>
      <c r="F24" s="125">
        <v>0</v>
      </c>
      <c r="G24" s="126">
        <f t="shared" si="4"/>
        <v>0</v>
      </c>
      <c r="H24" s="18"/>
      <c r="I24" s="325"/>
      <c r="J24" s="24" t="s">
        <v>2</v>
      </c>
      <c r="K24" s="25" t="s">
        <v>13</v>
      </c>
      <c r="L24" s="124">
        <v>1154500</v>
      </c>
      <c r="M24" s="131">
        <v>0</v>
      </c>
      <c r="N24" s="126">
        <f t="shared" ref="N24:N35" si="10">+M24+L24</f>
        <v>1154500</v>
      </c>
    </row>
    <row r="25" spans="1:16" s="1" customFormat="1" ht="18" customHeight="1" x14ac:dyDescent="0.2">
      <c r="A25" s="22"/>
      <c r="B25" s="321"/>
      <c r="C25" s="24" t="s">
        <v>4</v>
      </c>
      <c r="D25" s="25" t="s">
        <v>12</v>
      </c>
      <c r="E25" s="124">
        <v>0</v>
      </c>
      <c r="F25" s="125">
        <v>0</v>
      </c>
      <c r="G25" s="126">
        <f t="shared" si="4"/>
        <v>0</v>
      </c>
      <c r="H25" s="18"/>
      <c r="I25" s="326"/>
      <c r="J25" s="24" t="s">
        <v>4</v>
      </c>
      <c r="K25" s="25" t="s">
        <v>12</v>
      </c>
      <c r="L25" s="124">
        <v>0</v>
      </c>
      <c r="M25" s="131">
        <v>0</v>
      </c>
      <c r="N25" s="126">
        <f t="shared" si="10"/>
        <v>0</v>
      </c>
    </row>
    <row r="26" spans="1:16" s="1" customFormat="1" ht="18" customHeight="1" x14ac:dyDescent="0.2">
      <c r="A26" s="22"/>
      <c r="B26" s="319" t="s">
        <v>78</v>
      </c>
      <c r="C26" s="327" t="s">
        <v>52</v>
      </c>
      <c r="D26" s="328"/>
      <c r="E26" s="122">
        <f>E27+E28+E29</f>
        <v>125443742</v>
      </c>
      <c r="F26" s="122">
        <f t="shared" ref="F26:G26" si="11">F27+F28+F29</f>
        <v>0</v>
      </c>
      <c r="G26" s="122">
        <f t="shared" si="11"/>
        <v>125443742</v>
      </c>
      <c r="H26" s="18"/>
      <c r="I26" s="324" t="s">
        <v>60</v>
      </c>
      <c r="J26" s="342" t="s">
        <v>8</v>
      </c>
      <c r="K26" s="342"/>
      <c r="L26" s="122">
        <f>L27+L28+L29</f>
        <v>0</v>
      </c>
      <c r="M26" s="122">
        <f t="shared" ref="M26:N26" si="12">M27+M28+M29</f>
        <v>0</v>
      </c>
      <c r="N26" s="130">
        <f t="shared" si="12"/>
        <v>0</v>
      </c>
    </row>
    <row r="27" spans="1:16" s="1" customFormat="1" ht="18" customHeight="1" x14ac:dyDescent="0.2">
      <c r="A27" s="22"/>
      <c r="B27" s="320"/>
      <c r="C27" s="24" t="s">
        <v>1</v>
      </c>
      <c r="D27" s="25" t="s">
        <v>10</v>
      </c>
      <c r="E27" s="124">
        <v>125443742</v>
      </c>
      <c r="F27" s="125">
        <v>0</v>
      </c>
      <c r="G27" s="126">
        <f>+F27+E27</f>
        <v>125443742</v>
      </c>
      <c r="H27" s="18"/>
      <c r="I27" s="325"/>
      <c r="J27" s="24" t="s">
        <v>1</v>
      </c>
      <c r="K27" s="25" t="s">
        <v>10</v>
      </c>
      <c r="L27" s="124">
        <v>0</v>
      </c>
      <c r="M27" s="131">
        <v>0</v>
      </c>
      <c r="N27" s="126">
        <f t="shared" si="10"/>
        <v>0</v>
      </c>
    </row>
    <row r="28" spans="1:16" s="1" customFormat="1" ht="18" customHeight="1" x14ac:dyDescent="0.2">
      <c r="A28" s="22"/>
      <c r="B28" s="320"/>
      <c r="C28" s="24" t="s">
        <v>2</v>
      </c>
      <c r="D28" s="25" t="s">
        <v>13</v>
      </c>
      <c r="E28" s="124">
        <v>0</v>
      </c>
      <c r="F28" s="125">
        <v>0</v>
      </c>
      <c r="G28" s="126">
        <f t="shared" ref="G28:G29" si="13">+F28+E28</f>
        <v>0</v>
      </c>
      <c r="H28" s="18"/>
      <c r="I28" s="325"/>
      <c r="J28" s="24" t="s">
        <v>2</v>
      </c>
      <c r="K28" s="25" t="s">
        <v>13</v>
      </c>
      <c r="L28" s="124">
        <v>0</v>
      </c>
      <c r="M28" s="131">
        <v>0</v>
      </c>
      <c r="N28" s="126">
        <f t="shared" si="10"/>
        <v>0</v>
      </c>
    </row>
    <row r="29" spans="1:16" s="1" customFormat="1" ht="18" customHeight="1" x14ac:dyDescent="0.2">
      <c r="A29" s="23"/>
      <c r="B29" s="321"/>
      <c r="C29" s="24" t="s">
        <v>4</v>
      </c>
      <c r="D29" s="25" t="s">
        <v>12</v>
      </c>
      <c r="E29" s="124">
        <v>0</v>
      </c>
      <c r="F29" s="125">
        <v>0</v>
      </c>
      <c r="G29" s="126">
        <f t="shared" si="13"/>
        <v>0</v>
      </c>
      <c r="H29" s="18"/>
      <c r="I29" s="326"/>
      <c r="J29" s="24" t="s">
        <v>4</v>
      </c>
      <c r="K29" s="25" t="s">
        <v>12</v>
      </c>
      <c r="L29" s="124">
        <v>0</v>
      </c>
      <c r="M29" s="131">
        <v>0</v>
      </c>
      <c r="N29" s="126">
        <f t="shared" si="10"/>
        <v>0</v>
      </c>
    </row>
    <row r="30" spans="1:16" s="1" customFormat="1" ht="18" customHeight="1" x14ac:dyDescent="0.2">
      <c r="A30" s="343"/>
      <c r="B30" s="344"/>
      <c r="C30" s="344"/>
      <c r="D30" s="344"/>
      <c r="E30" s="344"/>
      <c r="F30" s="344"/>
      <c r="G30" s="345"/>
      <c r="H30" s="18"/>
      <c r="I30" s="324" t="s">
        <v>61</v>
      </c>
      <c r="J30" s="329" t="s">
        <v>14</v>
      </c>
      <c r="K30" s="329"/>
      <c r="L30" s="122">
        <f>L31+L34+L35</f>
        <v>37122589</v>
      </c>
      <c r="M30" s="122">
        <f t="shared" ref="M30:N30" si="14">M31+M34+M35</f>
        <v>1039463817</v>
      </c>
      <c r="N30" s="130">
        <f t="shared" si="14"/>
        <v>1076586406</v>
      </c>
    </row>
    <row r="31" spans="1:16" s="1" customFormat="1" ht="18" customHeight="1" x14ac:dyDescent="0.2">
      <c r="A31" s="346"/>
      <c r="B31" s="347"/>
      <c r="C31" s="347"/>
      <c r="D31" s="347"/>
      <c r="E31" s="347"/>
      <c r="F31" s="347"/>
      <c r="G31" s="348"/>
      <c r="H31" s="18"/>
      <c r="I31" s="325"/>
      <c r="J31" s="24" t="s">
        <v>1</v>
      </c>
      <c r="K31" s="25" t="s">
        <v>10</v>
      </c>
      <c r="L31" s="124">
        <v>33122589</v>
      </c>
      <c r="M31" s="183">
        <f>M32+M33</f>
        <v>1037463817</v>
      </c>
      <c r="N31" s="126">
        <f t="shared" si="10"/>
        <v>1070586406</v>
      </c>
      <c r="O31" s="38"/>
      <c r="P31" s="38"/>
    </row>
    <row r="32" spans="1:16" s="1" customFormat="1" ht="18" customHeight="1" x14ac:dyDescent="0.2">
      <c r="A32" s="346"/>
      <c r="B32" s="347"/>
      <c r="C32" s="347"/>
      <c r="D32" s="347"/>
      <c r="E32" s="347"/>
      <c r="F32" s="347"/>
      <c r="G32" s="348"/>
      <c r="H32" s="18"/>
      <c r="I32" s="325"/>
      <c r="J32" s="31" t="s">
        <v>93</v>
      </c>
      <c r="K32" s="32" t="s">
        <v>95</v>
      </c>
      <c r="L32" s="132">
        <v>5000000</v>
      </c>
      <c r="M32" s="184">
        <v>21790501</v>
      </c>
      <c r="N32" s="147">
        <f t="shared" si="10"/>
        <v>26790501</v>
      </c>
      <c r="O32" s="38"/>
      <c r="P32" s="38"/>
    </row>
    <row r="33" spans="1:16" s="1" customFormat="1" ht="18" customHeight="1" x14ac:dyDescent="0.2">
      <c r="A33" s="346"/>
      <c r="B33" s="347"/>
      <c r="C33" s="347"/>
      <c r="D33" s="347"/>
      <c r="E33" s="347"/>
      <c r="F33" s="347"/>
      <c r="G33" s="348"/>
      <c r="H33" s="18"/>
      <c r="I33" s="325"/>
      <c r="J33" s="31" t="s">
        <v>94</v>
      </c>
      <c r="K33" s="32" t="s">
        <v>96</v>
      </c>
      <c r="L33" s="132">
        <v>0</v>
      </c>
      <c r="M33" s="184">
        <v>1015673316</v>
      </c>
      <c r="N33" s="147">
        <f t="shared" si="10"/>
        <v>1015673316</v>
      </c>
    </row>
    <row r="34" spans="1:16" s="1" customFormat="1" ht="18" customHeight="1" x14ac:dyDescent="0.2">
      <c r="A34" s="346"/>
      <c r="B34" s="347"/>
      <c r="C34" s="347"/>
      <c r="D34" s="347"/>
      <c r="E34" s="347"/>
      <c r="F34" s="347"/>
      <c r="G34" s="348"/>
      <c r="H34" s="18"/>
      <c r="I34" s="325"/>
      <c r="J34" s="24" t="s">
        <v>2</v>
      </c>
      <c r="K34" s="25" t="s">
        <v>13</v>
      </c>
      <c r="L34" s="124">
        <v>4000000</v>
      </c>
      <c r="M34" s="183">
        <v>2000000</v>
      </c>
      <c r="N34" s="126">
        <f t="shared" si="10"/>
        <v>6000000</v>
      </c>
      <c r="P34" s="38"/>
    </row>
    <row r="35" spans="1:16" s="1" customFormat="1" ht="18" customHeight="1" x14ac:dyDescent="0.2">
      <c r="A35" s="349"/>
      <c r="B35" s="350"/>
      <c r="C35" s="350"/>
      <c r="D35" s="350"/>
      <c r="E35" s="350"/>
      <c r="F35" s="350"/>
      <c r="G35" s="351"/>
      <c r="H35" s="17"/>
      <c r="I35" s="326"/>
      <c r="J35" s="24" t="s">
        <v>4</v>
      </c>
      <c r="K35" s="25" t="s">
        <v>12</v>
      </c>
      <c r="L35" s="124">
        <v>0</v>
      </c>
      <c r="M35" s="131">
        <v>0</v>
      </c>
      <c r="N35" s="126">
        <f t="shared" si="10"/>
        <v>0</v>
      </c>
    </row>
    <row r="36" spans="1:16" s="1" customFormat="1" ht="18" customHeight="1" x14ac:dyDescent="0.2">
      <c r="A36" s="217" t="s">
        <v>0</v>
      </c>
      <c r="B36" s="310" t="s">
        <v>23</v>
      </c>
      <c r="C36" s="311"/>
      <c r="D36" s="312"/>
      <c r="E36" s="218">
        <f>+E37+E38+E39</f>
        <v>739129598</v>
      </c>
      <c r="F36" s="218">
        <f t="shared" ref="F36:G36" si="15">+F37+F38+F39</f>
        <v>1399747654</v>
      </c>
      <c r="G36" s="218">
        <f t="shared" si="15"/>
        <v>2138877252</v>
      </c>
      <c r="H36" s="219" t="s">
        <v>0</v>
      </c>
      <c r="I36" s="352" t="s">
        <v>18</v>
      </c>
      <c r="J36" s="353"/>
      <c r="K36" s="353"/>
      <c r="L36" s="220">
        <f>+L37+L38+L39</f>
        <v>611401831</v>
      </c>
      <c r="M36" s="220">
        <f t="shared" ref="M36:N36" si="16">+M37+M38+M39</f>
        <v>1474561187</v>
      </c>
      <c r="N36" s="221">
        <f t="shared" si="16"/>
        <v>2085963018</v>
      </c>
    </row>
    <row r="37" spans="1:16" s="1" customFormat="1" ht="18" customHeight="1" x14ac:dyDescent="0.2">
      <c r="A37" s="222"/>
      <c r="B37" s="354" t="s">
        <v>81</v>
      </c>
      <c r="C37" s="223" t="s">
        <v>1</v>
      </c>
      <c r="D37" s="224" t="s">
        <v>10</v>
      </c>
      <c r="E37" s="225">
        <f t="shared" ref="E37:G39" si="17">+E27+E23+E19+E15</f>
        <v>739129598</v>
      </c>
      <c r="F37" s="225">
        <f t="shared" si="17"/>
        <v>1399747654</v>
      </c>
      <c r="G37" s="225">
        <f t="shared" si="17"/>
        <v>2138877252</v>
      </c>
      <c r="H37" s="316"/>
      <c r="I37" s="357" t="s">
        <v>80</v>
      </c>
      <c r="J37" s="223" t="s">
        <v>1</v>
      </c>
      <c r="K37" s="224" t="s">
        <v>10</v>
      </c>
      <c r="L37" s="225">
        <f>+L31+L27+L23+L19+L15</f>
        <v>606134331</v>
      </c>
      <c r="M37" s="225">
        <f t="shared" ref="M37:N37" si="18">+M31+M27+M23+M19+M15</f>
        <v>1472561187</v>
      </c>
      <c r="N37" s="226">
        <f t="shared" si="18"/>
        <v>2078695518</v>
      </c>
    </row>
    <row r="38" spans="1:16" s="1" customFormat="1" ht="18" customHeight="1" x14ac:dyDescent="0.2">
      <c r="A38" s="222"/>
      <c r="B38" s="355"/>
      <c r="C38" s="223" t="s">
        <v>2</v>
      </c>
      <c r="D38" s="224" t="s">
        <v>13</v>
      </c>
      <c r="E38" s="225">
        <f t="shared" si="17"/>
        <v>0</v>
      </c>
      <c r="F38" s="225">
        <f t="shared" si="17"/>
        <v>0</v>
      </c>
      <c r="G38" s="225">
        <f t="shared" si="17"/>
        <v>0</v>
      </c>
      <c r="H38" s="316"/>
      <c r="I38" s="357"/>
      <c r="J38" s="223" t="s">
        <v>2</v>
      </c>
      <c r="K38" s="224" t="s">
        <v>13</v>
      </c>
      <c r="L38" s="225">
        <f>+L34+L28+L24+L20+L16</f>
        <v>5267500</v>
      </c>
      <c r="M38" s="225">
        <f t="shared" ref="M38:N38" si="19">+M34+M28+M24+M20+M16</f>
        <v>2000000</v>
      </c>
      <c r="N38" s="226">
        <f t="shared" si="19"/>
        <v>7267500</v>
      </c>
    </row>
    <row r="39" spans="1:16" s="1" customFormat="1" ht="18" customHeight="1" x14ac:dyDescent="0.2">
      <c r="A39" s="227"/>
      <c r="B39" s="356"/>
      <c r="C39" s="223" t="s">
        <v>4</v>
      </c>
      <c r="D39" s="224" t="s">
        <v>12</v>
      </c>
      <c r="E39" s="225">
        <f t="shared" si="17"/>
        <v>0</v>
      </c>
      <c r="F39" s="225">
        <f t="shared" si="17"/>
        <v>0</v>
      </c>
      <c r="G39" s="225">
        <f t="shared" si="17"/>
        <v>0</v>
      </c>
      <c r="H39" s="317"/>
      <c r="I39" s="357"/>
      <c r="J39" s="223" t="s">
        <v>4</v>
      </c>
      <c r="K39" s="224" t="s">
        <v>12</v>
      </c>
      <c r="L39" s="228">
        <f t="shared" ref="L39" si="20">+L35+L29+L25+L21+L17</f>
        <v>0</v>
      </c>
      <c r="M39" s="228">
        <f t="shared" ref="M39:N39" si="21">+M35+M29+M25+M21+M17</f>
        <v>0</v>
      </c>
      <c r="N39" s="229">
        <f t="shared" si="21"/>
        <v>0</v>
      </c>
    </row>
    <row r="40" spans="1:16" s="37" customFormat="1" ht="30.75" customHeight="1" thickBot="1" x14ac:dyDescent="0.25">
      <c r="A40" s="339" t="s">
        <v>97</v>
      </c>
      <c r="B40" s="340"/>
      <c r="C40" s="340"/>
      <c r="D40" s="341"/>
      <c r="E40" s="138">
        <v>0</v>
      </c>
      <c r="F40" s="138">
        <f>M36-F36</f>
        <v>74813533</v>
      </c>
      <c r="G40" s="149"/>
      <c r="H40" s="339" t="s">
        <v>98</v>
      </c>
      <c r="I40" s="340"/>
      <c r="J40" s="340"/>
      <c r="K40" s="341"/>
      <c r="L40" s="138">
        <f>E36-L36</f>
        <v>127727767</v>
      </c>
      <c r="M40" s="138"/>
      <c r="N40" s="148">
        <f>G36-N36</f>
        <v>52914234</v>
      </c>
    </row>
    <row r="41" spans="1:16" s="1" customFormat="1" ht="18" customHeight="1" x14ac:dyDescent="0.2">
      <c r="A41" s="330" t="s">
        <v>51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2"/>
    </row>
    <row r="42" spans="1:16" s="1" customFormat="1" ht="18" customHeight="1" x14ac:dyDescent="0.2">
      <c r="A42" s="21" t="s">
        <v>3</v>
      </c>
      <c r="B42" s="333" t="s">
        <v>24</v>
      </c>
      <c r="C42" s="334"/>
      <c r="D42" s="335"/>
      <c r="E42" s="122">
        <f>E43+E47+E51</f>
        <v>1896800</v>
      </c>
      <c r="F42" s="122">
        <f t="shared" ref="F42:G42" si="22">F43+F47+F51</f>
        <v>52113449</v>
      </c>
      <c r="G42" s="122">
        <f t="shared" si="22"/>
        <v>54010249</v>
      </c>
      <c r="H42" s="19" t="s">
        <v>3</v>
      </c>
      <c r="I42" s="336" t="s">
        <v>22</v>
      </c>
      <c r="J42" s="337"/>
      <c r="K42" s="338"/>
      <c r="L42" s="127">
        <f>L43+L47+L51</f>
        <v>37389322</v>
      </c>
      <c r="M42" s="128">
        <f t="shared" ref="M42:N42" si="23">M43+M47+M51</f>
        <v>88677449</v>
      </c>
      <c r="N42" s="129">
        <f t="shared" si="23"/>
        <v>126066771</v>
      </c>
    </row>
    <row r="43" spans="1:16" s="1" customFormat="1" ht="18" customHeight="1" x14ac:dyDescent="0.2">
      <c r="A43" s="22"/>
      <c r="B43" s="319" t="s">
        <v>74</v>
      </c>
      <c r="C43" s="322" t="s">
        <v>55</v>
      </c>
      <c r="D43" s="323"/>
      <c r="E43" s="122">
        <f>E44+E45+E46</f>
        <v>0</v>
      </c>
      <c r="F43" s="122">
        <f t="shared" ref="F43:G43" si="24">F44+F45+F46</f>
        <v>52113449</v>
      </c>
      <c r="G43" s="122">
        <f t="shared" si="24"/>
        <v>52113449</v>
      </c>
      <c r="H43" s="18"/>
      <c r="I43" s="324" t="s">
        <v>63</v>
      </c>
      <c r="J43" s="327" t="s">
        <v>15</v>
      </c>
      <c r="K43" s="328"/>
      <c r="L43" s="122">
        <f>L44+L45+L46</f>
        <v>37389322</v>
      </c>
      <c r="M43" s="123">
        <f t="shared" ref="M43:N43" si="25">M44+M45+M46</f>
        <v>76392349</v>
      </c>
      <c r="N43" s="130">
        <f t="shared" si="25"/>
        <v>113781671</v>
      </c>
    </row>
    <row r="44" spans="1:16" s="1" customFormat="1" ht="18" customHeight="1" x14ac:dyDescent="0.2">
      <c r="A44" s="22"/>
      <c r="B44" s="320"/>
      <c r="C44" s="24" t="s">
        <v>1</v>
      </c>
      <c r="D44" s="25" t="s">
        <v>10</v>
      </c>
      <c r="E44" s="124">
        <v>0</v>
      </c>
      <c r="F44" s="125">
        <v>52113449</v>
      </c>
      <c r="G44" s="126">
        <f>+F44+E44</f>
        <v>52113449</v>
      </c>
      <c r="H44" s="18"/>
      <c r="I44" s="325"/>
      <c r="J44" s="24" t="s">
        <v>1</v>
      </c>
      <c r="K44" s="25" t="s">
        <v>10</v>
      </c>
      <c r="L44" s="124">
        <v>37389322</v>
      </c>
      <c r="M44" s="131">
        <v>76392349</v>
      </c>
      <c r="N44" s="126">
        <f>+M44+L44</f>
        <v>113781671</v>
      </c>
    </row>
    <row r="45" spans="1:16" s="1" customFormat="1" ht="18" customHeight="1" x14ac:dyDescent="0.2">
      <c r="A45" s="22"/>
      <c r="B45" s="320"/>
      <c r="C45" s="24" t="s">
        <v>2</v>
      </c>
      <c r="D45" s="25" t="s">
        <v>13</v>
      </c>
      <c r="E45" s="124">
        <v>0</v>
      </c>
      <c r="F45" s="125">
        <v>0</v>
      </c>
      <c r="G45" s="126">
        <f t="shared" ref="G45:G46" si="26">+F45+E45</f>
        <v>0</v>
      </c>
      <c r="H45" s="18"/>
      <c r="I45" s="325"/>
      <c r="J45" s="24" t="s">
        <v>2</v>
      </c>
      <c r="K45" s="25" t="s">
        <v>13</v>
      </c>
      <c r="L45" s="124">
        <v>0</v>
      </c>
      <c r="M45" s="131">
        <v>0</v>
      </c>
      <c r="N45" s="126">
        <f t="shared" ref="N45:N46" si="27">+M45+L45</f>
        <v>0</v>
      </c>
    </row>
    <row r="46" spans="1:16" s="1" customFormat="1" ht="18" customHeight="1" x14ac:dyDescent="0.2">
      <c r="A46" s="22"/>
      <c r="B46" s="321"/>
      <c r="C46" s="24" t="s">
        <v>4</v>
      </c>
      <c r="D46" s="25" t="s">
        <v>12</v>
      </c>
      <c r="E46" s="124">
        <v>0</v>
      </c>
      <c r="F46" s="125">
        <v>0</v>
      </c>
      <c r="G46" s="126">
        <f t="shared" si="26"/>
        <v>0</v>
      </c>
      <c r="H46" s="18"/>
      <c r="I46" s="326"/>
      <c r="J46" s="24" t="s">
        <v>4</v>
      </c>
      <c r="K46" s="25" t="s">
        <v>12</v>
      </c>
      <c r="L46" s="124">
        <v>0</v>
      </c>
      <c r="M46" s="131">
        <v>0</v>
      </c>
      <c r="N46" s="126">
        <f t="shared" si="27"/>
        <v>0</v>
      </c>
    </row>
    <row r="47" spans="1:16" s="1" customFormat="1" ht="18" customHeight="1" x14ac:dyDescent="0.2">
      <c r="A47" s="22"/>
      <c r="B47" s="319" t="s">
        <v>77</v>
      </c>
      <c r="C47" s="322" t="s">
        <v>25</v>
      </c>
      <c r="D47" s="323"/>
      <c r="E47" s="122">
        <f>E48+E49+E50</f>
        <v>0</v>
      </c>
      <c r="F47" s="122">
        <f t="shared" ref="F47:G47" si="28">F48+F49+F50</f>
        <v>0</v>
      </c>
      <c r="G47" s="122">
        <f t="shared" si="28"/>
        <v>0</v>
      </c>
      <c r="H47" s="18"/>
      <c r="I47" s="324" t="s">
        <v>64</v>
      </c>
      <c r="J47" s="322" t="s">
        <v>16</v>
      </c>
      <c r="K47" s="323"/>
      <c r="L47" s="122">
        <f>L48+L49+L50</f>
        <v>0</v>
      </c>
      <c r="M47" s="122">
        <f t="shared" ref="M47:N47" si="29">M48+M49+M50</f>
        <v>12285100</v>
      </c>
      <c r="N47" s="130">
        <f t="shared" si="29"/>
        <v>12285100</v>
      </c>
    </row>
    <row r="48" spans="1:16" s="1" customFormat="1" ht="18" customHeight="1" x14ac:dyDescent="0.2">
      <c r="A48" s="22"/>
      <c r="B48" s="320"/>
      <c r="C48" s="24" t="s">
        <v>1</v>
      </c>
      <c r="D48" s="25" t="s">
        <v>10</v>
      </c>
      <c r="E48" s="124">
        <v>0</v>
      </c>
      <c r="F48" s="125">
        <v>0</v>
      </c>
      <c r="G48" s="126">
        <f>+F48+E48</f>
        <v>0</v>
      </c>
      <c r="H48" s="18"/>
      <c r="I48" s="325"/>
      <c r="J48" s="24" t="s">
        <v>1</v>
      </c>
      <c r="K48" s="25" t="s">
        <v>10</v>
      </c>
      <c r="L48" s="124">
        <v>0</v>
      </c>
      <c r="M48" s="131">
        <v>12285100</v>
      </c>
      <c r="N48" s="126">
        <f>+M48+L48</f>
        <v>12285100</v>
      </c>
    </row>
    <row r="49" spans="1:14" s="1" customFormat="1" ht="18" customHeight="1" x14ac:dyDescent="0.2">
      <c r="A49" s="22"/>
      <c r="B49" s="320"/>
      <c r="C49" s="24" t="s">
        <v>2</v>
      </c>
      <c r="D49" s="25" t="s">
        <v>13</v>
      </c>
      <c r="E49" s="124">
        <v>0</v>
      </c>
      <c r="F49" s="125">
        <v>0</v>
      </c>
      <c r="G49" s="126">
        <f t="shared" ref="G49:G50" si="30">+F49+E49</f>
        <v>0</v>
      </c>
      <c r="H49" s="18"/>
      <c r="I49" s="325"/>
      <c r="J49" s="24" t="s">
        <v>2</v>
      </c>
      <c r="K49" s="25" t="s">
        <v>13</v>
      </c>
      <c r="L49" s="124">
        <v>0</v>
      </c>
      <c r="M49" s="131">
        <v>0</v>
      </c>
      <c r="N49" s="126">
        <f t="shared" ref="N49:N50" si="31">+M49+L49</f>
        <v>0</v>
      </c>
    </row>
    <row r="50" spans="1:14" s="1" customFormat="1" ht="18" customHeight="1" x14ac:dyDescent="0.2">
      <c r="A50" s="22"/>
      <c r="B50" s="321"/>
      <c r="C50" s="24" t="s">
        <v>4</v>
      </c>
      <c r="D50" s="25" t="s">
        <v>12</v>
      </c>
      <c r="E50" s="124">
        <v>0</v>
      </c>
      <c r="F50" s="125">
        <v>0</v>
      </c>
      <c r="G50" s="126">
        <f t="shared" si="30"/>
        <v>0</v>
      </c>
      <c r="H50" s="18"/>
      <c r="I50" s="326"/>
      <c r="J50" s="24" t="s">
        <v>4</v>
      </c>
      <c r="K50" s="25" t="s">
        <v>12</v>
      </c>
      <c r="L50" s="124">
        <v>0</v>
      </c>
      <c r="M50" s="131">
        <v>0</v>
      </c>
      <c r="N50" s="126">
        <f t="shared" si="31"/>
        <v>0</v>
      </c>
    </row>
    <row r="51" spans="1:14" s="1" customFormat="1" ht="18" customHeight="1" x14ac:dyDescent="0.2">
      <c r="A51" s="22"/>
      <c r="B51" s="319" t="s">
        <v>79</v>
      </c>
      <c r="C51" s="327" t="s">
        <v>54</v>
      </c>
      <c r="D51" s="328"/>
      <c r="E51" s="122">
        <f>E52+E53+E54</f>
        <v>1896800</v>
      </c>
      <c r="F51" s="122">
        <f t="shared" ref="F51:G51" si="32">F52+F53+F54</f>
        <v>0</v>
      </c>
      <c r="G51" s="122">
        <f t="shared" si="32"/>
        <v>1896800</v>
      </c>
      <c r="H51" s="18"/>
      <c r="I51" s="324" t="s">
        <v>65</v>
      </c>
      <c r="J51" s="329" t="s">
        <v>66</v>
      </c>
      <c r="K51" s="329"/>
      <c r="L51" s="122">
        <f>L52+L53+L54</f>
        <v>0</v>
      </c>
      <c r="M51" s="122">
        <f t="shared" ref="M51:N51" si="33">M52+M53+M54</f>
        <v>0</v>
      </c>
      <c r="N51" s="130">
        <f t="shared" si="33"/>
        <v>0</v>
      </c>
    </row>
    <row r="52" spans="1:14" s="1" customFormat="1" ht="18" customHeight="1" x14ac:dyDescent="0.2">
      <c r="A52" s="22"/>
      <c r="B52" s="320"/>
      <c r="C52" s="24" t="s">
        <v>1</v>
      </c>
      <c r="D52" s="25" t="s">
        <v>10</v>
      </c>
      <c r="E52" s="124">
        <v>1896800</v>
      </c>
      <c r="F52" s="125">
        <v>0</v>
      </c>
      <c r="G52" s="126">
        <f>+F52+E52</f>
        <v>1896800</v>
      </c>
      <c r="H52" s="18"/>
      <c r="I52" s="325"/>
      <c r="J52" s="24" t="s">
        <v>1</v>
      </c>
      <c r="K52" s="25" t="s">
        <v>10</v>
      </c>
      <c r="L52" s="124">
        <v>0</v>
      </c>
      <c r="M52" s="131">
        <v>0</v>
      </c>
      <c r="N52" s="126">
        <f>+M52+L52</f>
        <v>0</v>
      </c>
    </row>
    <row r="53" spans="1:14" s="1" customFormat="1" ht="18" customHeight="1" x14ac:dyDescent="0.2">
      <c r="A53" s="22"/>
      <c r="B53" s="320"/>
      <c r="C53" s="24" t="s">
        <v>2</v>
      </c>
      <c r="D53" s="25" t="s">
        <v>13</v>
      </c>
      <c r="E53" s="124">
        <v>0</v>
      </c>
      <c r="F53" s="125">
        <v>0</v>
      </c>
      <c r="G53" s="126">
        <f t="shared" ref="G53:G54" si="34">+F53+E53</f>
        <v>0</v>
      </c>
      <c r="H53" s="18"/>
      <c r="I53" s="325"/>
      <c r="J53" s="24" t="s">
        <v>2</v>
      </c>
      <c r="K53" s="25" t="s">
        <v>13</v>
      </c>
      <c r="L53" s="124">
        <v>0</v>
      </c>
      <c r="M53" s="131">
        <v>0</v>
      </c>
      <c r="N53" s="126">
        <f t="shared" ref="N53:N54" si="35">+M53+L53</f>
        <v>0</v>
      </c>
    </row>
    <row r="54" spans="1:14" s="1" customFormat="1" ht="18" customHeight="1" x14ac:dyDescent="0.2">
      <c r="A54" s="23"/>
      <c r="B54" s="321"/>
      <c r="C54" s="24" t="s">
        <v>4</v>
      </c>
      <c r="D54" s="25" t="s">
        <v>12</v>
      </c>
      <c r="E54" s="124">
        <v>0</v>
      </c>
      <c r="F54" s="125">
        <v>0</v>
      </c>
      <c r="G54" s="126">
        <f t="shared" si="34"/>
        <v>0</v>
      </c>
      <c r="H54" s="17"/>
      <c r="I54" s="326"/>
      <c r="J54" s="24" t="s">
        <v>4</v>
      </c>
      <c r="K54" s="25" t="s">
        <v>12</v>
      </c>
      <c r="L54" s="124">
        <v>0</v>
      </c>
      <c r="M54" s="131">
        <v>0</v>
      </c>
      <c r="N54" s="126">
        <f t="shared" si="35"/>
        <v>0</v>
      </c>
    </row>
    <row r="55" spans="1:14" s="1" customFormat="1" ht="18" customHeight="1" x14ac:dyDescent="0.2">
      <c r="A55" s="230" t="s">
        <v>3</v>
      </c>
      <c r="B55" s="301" t="s">
        <v>26</v>
      </c>
      <c r="C55" s="302"/>
      <c r="D55" s="303"/>
      <c r="E55" s="220">
        <f>E56+E57+E58</f>
        <v>1896800</v>
      </c>
      <c r="F55" s="220">
        <f t="shared" ref="F55:G55" si="36">F56+F57+F58</f>
        <v>52113449</v>
      </c>
      <c r="G55" s="220">
        <f t="shared" si="36"/>
        <v>54010249</v>
      </c>
      <c r="H55" s="231" t="s">
        <v>3</v>
      </c>
      <c r="I55" s="301" t="s">
        <v>19</v>
      </c>
      <c r="J55" s="302"/>
      <c r="K55" s="303"/>
      <c r="L55" s="220">
        <f>L56+L57+L58</f>
        <v>37389322</v>
      </c>
      <c r="M55" s="220">
        <f t="shared" ref="M55:N55" si="37">M56+M57+M58</f>
        <v>88677449</v>
      </c>
      <c r="N55" s="221">
        <f t="shared" si="37"/>
        <v>126066771</v>
      </c>
    </row>
    <row r="56" spans="1:14" s="1" customFormat="1" ht="18" customHeight="1" x14ac:dyDescent="0.2">
      <c r="A56" s="222"/>
      <c r="B56" s="304" t="s">
        <v>82</v>
      </c>
      <c r="C56" s="223" t="s">
        <v>1</v>
      </c>
      <c r="D56" s="224" t="s">
        <v>10</v>
      </c>
      <c r="E56" s="225">
        <f t="shared" ref="E56:G58" si="38">E44+E48+E52</f>
        <v>1896800</v>
      </c>
      <c r="F56" s="225">
        <f t="shared" si="38"/>
        <v>52113449</v>
      </c>
      <c r="G56" s="225">
        <f t="shared" si="38"/>
        <v>54010249</v>
      </c>
      <c r="H56" s="232"/>
      <c r="I56" s="306" t="s">
        <v>67</v>
      </c>
      <c r="J56" s="223" t="s">
        <v>1</v>
      </c>
      <c r="K56" s="224" t="s">
        <v>10</v>
      </c>
      <c r="L56" s="225">
        <f t="shared" ref="L56:L58" si="39">L44+L48+L52</f>
        <v>37389322</v>
      </c>
      <c r="M56" s="225">
        <f t="shared" ref="M56:N56" si="40">M44+M48+M52</f>
        <v>88677449</v>
      </c>
      <c r="N56" s="226">
        <f t="shared" si="40"/>
        <v>126066771</v>
      </c>
    </row>
    <row r="57" spans="1:14" s="1" customFormat="1" ht="18" customHeight="1" x14ac:dyDescent="0.2">
      <c r="A57" s="222"/>
      <c r="B57" s="305"/>
      <c r="C57" s="223" t="s">
        <v>2</v>
      </c>
      <c r="D57" s="224" t="s">
        <v>13</v>
      </c>
      <c r="E57" s="225">
        <f t="shared" si="38"/>
        <v>0</v>
      </c>
      <c r="F57" s="225">
        <f t="shared" si="38"/>
        <v>0</v>
      </c>
      <c r="G57" s="225">
        <f t="shared" si="38"/>
        <v>0</v>
      </c>
      <c r="H57" s="232"/>
      <c r="I57" s="306"/>
      <c r="J57" s="223" t="s">
        <v>2</v>
      </c>
      <c r="K57" s="224" t="s">
        <v>13</v>
      </c>
      <c r="L57" s="225">
        <f t="shared" si="39"/>
        <v>0</v>
      </c>
      <c r="M57" s="225">
        <f t="shared" ref="M57:N57" si="41">M45+M49+M53</f>
        <v>0</v>
      </c>
      <c r="N57" s="226">
        <f t="shared" si="41"/>
        <v>0</v>
      </c>
    </row>
    <row r="58" spans="1:14" s="1" customFormat="1" ht="18" customHeight="1" x14ac:dyDescent="0.2">
      <c r="A58" s="222"/>
      <c r="B58" s="305"/>
      <c r="C58" s="233" t="s">
        <v>4</v>
      </c>
      <c r="D58" s="234" t="s">
        <v>12</v>
      </c>
      <c r="E58" s="225">
        <f t="shared" si="38"/>
        <v>0</v>
      </c>
      <c r="F58" s="225">
        <f t="shared" si="38"/>
        <v>0</v>
      </c>
      <c r="G58" s="225">
        <f t="shared" si="38"/>
        <v>0</v>
      </c>
      <c r="H58" s="232"/>
      <c r="I58" s="307"/>
      <c r="J58" s="233" t="s">
        <v>4</v>
      </c>
      <c r="K58" s="234" t="s">
        <v>12</v>
      </c>
      <c r="L58" s="228">
        <f t="shared" si="39"/>
        <v>0</v>
      </c>
      <c r="M58" s="228">
        <f t="shared" ref="M58:N58" si="42">M46+M50+M54</f>
        <v>0</v>
      </c>
      <c r="N58" s="229">
        <f t="shared" si="42"/>
        <v>0</v>
      </c>
    </row>
    <row r="59" spans="1:14" s="36" customFormat="1" ht="31.5" customHeight="1" thickBot="1" x14ac:dyDescent="0.25">
      <c r="A59" s="371" t="s">
        <v>99</v>
      </c>
      <c r="B59" s="372"/>
      <c r="C59" s="372"/>
      <c r="D59" s="372"/>
      <c r="E59" s="141">
        <f>+L55-E55</f>
        <v>35492522</v>
      </c>
      <c r="F59" s="141">
        <f>M55-F55</f>
        <v>36564000</v>
      </c>
      <c r="G59" s="141">
        <f>N55-G55</f>
        <v>72056522</v>
      </c>
      <c r="H59" s="371" t="s">
        <v>100</v>
      </c>
      <c r="I59" s="372"/>
      <c r="J59" s="372"/>
      <c r="K59" s="372"/>
      <c r="L59" s="152"/>
      <c r="M59" s="149"/>
      <c r="N59" s="153"/>
    </row>
    <row r="60" spans="1:14" s="1" customFormat="1" ht="18" customHeight="1" x14ac:dyDescent="0.2">
      <c r="A60" s="236" t="s">
        <v>40</v>
      </c>
      <c r="B60" s="373" t="s">
        <v>41</v>
      </c>
      <c r="C60" s="374"/>
      <c r="D60" s="375"/>
      <c r="E60" s="237">
        <f>E61+E62+E63</f>
        <v>741026398</v>
      </c>
      <c r="F60" s="237">
        <f t="shared" ref="F60:G60" si="43">F61+F62+F63</f>
        <v>1451861103</v>
      </c>
      <c r="G60" s="237">
        <f t="shared" si="43"/>
        <v>2192887501</v>
      </c>
      <c r="H60" s="236" t="s">
        <v>40</v>
      </c>
      <c r="I60" s="313" t="s">
        <v>43</v>
      </c>
      <c r="J60" s="314"/>
      <c r="K60" s="314"/>
      <c r="L60" s="237">
        <f>L61+L62+L63</f>
        <v>648791153</v>
      </c>
      <c r="M60" s="237">
        <f t="shared" ref="M60:N60" si="44">M61+M62+M63</f>
        <v>1563238636</v>
      </c>
      <c r="N60" s="238">
        <f t="shared" si="44"/>
        <v>2212029789</v>
      </c>
    </row>
    <row r="61" spans="1:14" s="1" customFormat="1" ht="18" customHeight="1" x14ac:dyDescent="0.2">
      <c r="A61" s="222"/>
      <c r="B61" s="283" t="s">
        <v>84</v>
      </c>
      <c r="C61" s="223" t="s">
        <v>1</v>
      </c>
      <c r="D61" s="224" t="s">
        <v>10</v>
      </c>
      <c r="E61" s="228">
        <f t="shared" ref="E61:G61" si="45">E37+E56</f>
        <v>741026398</v>
      </c>
      <c r="F61" s="228">
        <f t="shared" si="45"/>
        <v>1451861103</v>
      </c>
      <c r="G61" s="228">
        <f t="shared" si="45"/>
        <v>2192887501</v>
      </c>
      <c r="H61" s="316"/>
      <c r="I61" s="318" t="s">
        <v>83</v>
      </c>
      <c r="J61" s="223" t="s">
        <v>1</v>
      </c>
      <c r="K61" s="224" t="s">
        <v>10</v>
      </c>
      <c r="L61" s="228">
        <f t="shared" ref="L61:L63" si="46">L37+L56</f>
        <v>643523653</v>
      </c>
      <c r="M61" s="228">
        <f t="shared" ref="M61:N61" si="47">M37+M56</f>
        <v>1561238636</v>
      </c>
      <c r="N61" s="229">
        <f t="shared" si="47"/>
        <v>2204762289</v>
      </c>
    </row>
    <row r="62" spans="1:14" s="1" customFormat="1" ht="18" customHeight="1" x14ac:dyDescent="0.2">
      <c r="A62" s="222"/>
      <c r="B62" s="284"/>
      <c r="C62" s="223" t="s">
        <v>2</v>
      </c>
      <c r="D62" s="224" t="s">
        <v>13</v>
      </c>
      <c r="E62" s="228">
        <f>E38+E57</f>
        <v>0</v>
      </c>
      <c r="F62" s="228">
        <f t="shared" ref="F62:G62" si="48">F38+F57</f>
        <v>0</v>
      </c>
      <c r="G62" s="228">
        <f t="shared" si="48"/>
        <v>0</v>
      </c>
      <c r="H62" s="316"/>
      <c r="I62" s="318"/>
      <c r="J62" s="223" t="s">
        <v>2</v>
      </c>
      <c r="K62" s="224" t="s">
        <v>13</v>
      </c>
      <c r="L62" s="228">
        <f t="shared" si="46"/>
        <v>5267500</v>
      </c>
      <c r="M62" s="228">
        <f t="shared" ref="M62:N62" si="49">M38+M57</f>
        <v>2000000</v>
      </c>
      <c r="N62" s="229">
        <f t="shared" si="49"/>
        <v>7267500</v>
      </c>
    </row>
    <row r="63" spans="1:14" s="1" customFormat="1" ht="18" customHeight="1" x14ac:dyDescent="0.2">
      <c r="A63" s="227"/>
      <c r="B63" s="315"/>
      <c r="C63" s="223" t="s">
        <v>4</v>
      </c>
      <c r="D63" s="224" t="s">
        <v>12</v>
      </c>
      <c r="E63" s="225">
        <f>E39+E58</f>
        <v>0</v>
      </c>
      <c r="F63" s="225">
        <f t="shared" ref="F63:G63" si="50">F39+F58</f>
        <v>0</v>
      </c>
      <c r="G63" s="225">
        <f t="shared" si="50"/>
        <v>0</v>
      </c>
      <c r="H63" s="317"/>
      <c r="I63" s="318"/>
      <c r="J63" s="223" t="s">
        <v>4</v>
      </c>
      <c r="K63" s="224" t="s">
        <v>12</v>
      </c>
      <c r="L63" s="225">
        <f t="shared" si="46"/>
        <v>0</v>
      </c>
      <c r="M63" s="225">
        <f t="shared" ref="M63:N63" si="51">M39+M58</f>
        <v>0</v>
      </c>
      <c r="N63" s="226">
        <f t="shared" si="51"/>
        <v>0</v>
      </c>
    </row>
    <row r="64" spans="1:14" s="11" customFormat="1" ht="30" customHeight="1" thickBot="1" x14ac:dyDescent="0.25">
      <c r="A64" s="298" t="s">
        <v>71</v>
      </c>
      <c r="B64" s="299"/>
      <c r="C64" s="299"/>
      <c r="D64" s="300"/>
      <c r="E64" s="141"/>
      <c r="F64" s="150">
        <f>M60-F60</f>
        <v>111377533</v>
      </c>
      <c r="G64" s="151">
        <f>N60-G60</f>
        <v>19142288</v>
      </c>
      <c r="H64" s="298" t="s">
        <v>72</v>
      </c>
      <c r="I64" s="299"/>
      <c r="J64" s="299"/>
      <c r="K64" s="300"/>
      <c r="L64" s="154">
        <f>E60-L60</f>
        <v>92235245</v>
      </c>
      <c r="M64" s="154"/>
      <c r="N64" s="155"/>
    </row>
    <row r="65" spans="1:14" s="1" customFormat="1" ht="18" customHeight="1" x14ac:dyDescent="0.2">
      <c r="A65" s="35" t="s">
        <v>44</v>
      </c>
      <c r="B65" s="287" t="s">
        <v>42</v>
      </c>
      <c r="C65" s="288"/>
      <c r="D65" s="289"/>
      <c r="E65" s="135">
        <f>E66+E67</f>
        <v>290453372</v>
      </c>
      <c r="F65" s="135">
        <f t="shared" ref="F65:G65" si="52">F66+F67</f>
        <v>182782688</v>
      </c>
      <c r="G65" s="135">
        <f t="shared" si="52"/>
        <v>473236060</v>
      </c>
      <c r="H65" s="46" t="s">
        <v>44</v>
      </c>
      <c r="I65" s="290" t="s">
        <v>56</v>
      </c>
      <c r="J65" s="291"/>
      <c r="K65" s="292"/>
      <c r="L65" s="136">
        <f>L66+L67</f>
        <v>382688617</v>
      </c>
      <c r="M65" s="136">
        <f t="shared" ref="M65:N65" si="53">M66+M67</f>
        <v>71405155</v>
      </c>
      <c r="N65" s="137">
        <f t="shared" si="53"/>
        <v>454093772</v>
      </c>
    </row>
    <row r="66" spans="1:14" s="1" customFormat="1" ht="18" customHeight="1" x14ac:dyDescent="0.2">
      <c r="A66" s="28"/>
      <c r="B66" s="293" t="s">
        <v>73</v>
      </c>
      <c r="C66" s="24" t="s">
        <v>1</v>
      </c>
      <c r="D66" s="25" t="s">
        <v>85</v>
      </c>
      <c r="E66" s="124">
        <v>290453372</v>
      </c>
      <c r="F66" s="125">
        <v>182782688</v>
      </c>
      <c r="G66" s="126">
        <f>+F66+E66</f>
        <v>473236060</v>
      </c>
      <c r="H66" s="28"/>
      <c r="I66" s="293" t="s">
        <v>68</v>
      </c>
      <c r="J66" s="24" t="s">
        <v>1</v>
      </c>
      <c r="K66" s="25" t="s">
        <v>88</v>
      </c>
      <c r="L66" s="124">
        <v>370244617</v>
      </c>
      <c r="M66" s="131">
        <v>71405155</v>
      </c>
      <c r="N66" s="126">
        <f>+M66+L66</f>
        <v>441649772</v>
      </c>
    </row>
    <row r="67" spans="1:14" s="1" customFormat="1" ht="18" customHeight="1" x14ac:dyDescent="0.2">
      <c r="A67" s="28"/>
      <c r="B67" s="294"/>
      <c r="C67" s="24" t="s">
        <v>2</v>
      </c>
      <c r="D67" s="25" t="s">
        <v>86</v>
      </c>
      <c r="E67" s="124">
        <v>0</v>
      </c>
      <c r="F67" s="125">
        <v>0</v>
      </c>
      <c r="G67" s="126">
        <f>+F67+E67</f>
        <v>0</v>
      </c>
      <c r="H67" s="28"/>
      <c r="I67" s="294"/>
      <c r="J67" s="24" t="s">
        <v>2</v>
      </c>
      <c r="K67" s="25" t="s">
        <v>87</v>
      </c>
      <c r="L67" s="124">
        <v>12444000</v>
      </c>
      <c r="M67" s="131">
        <v>0</v>
      </c>
      <c r="N67" s="126">
        <f>+M67+L67</f>
        <v>12444000</v>
      </c>
    </row>
    <row r="68" spans="1:14" s="7" customFormat="1" ht="18" customHeight="1" x14ac:dyDescent="0.2">
      <c r="A68" s="230" t="s">
        <v>45</v>
      </c>
      <c r="B68" s="295" t="s">
        <v>29</v>
      </c>
      <c r="C68" s="296"/>
      <c r="D68" s="297"/>
      <c r="E68" s="220">
        <f>E69+E70+E71</f>
        <v>1031479770</v>
      </c>
      <c r="F68" s="220">
        <f t="shared" ref="F68:G68" si="54">F69+F70+F71</f>
        <v>1634643791</v>
      </c>
      <c r="G68" s="220">
        <f t="shared" si="54"/>
        <v>2666123561</v>
      </c>
      <c r="H68" s="231" t="s">
        <v>45</v>
      </c>
      <c r="I68" s="295" t="s">
        <v>30</v>
      </c>
      <c r="J68" s="296"/>
      <c r="K68" s="297"/>
      <c r="L68" s="220">
        <f>L69+L70+L71</f>
        <v>1031479770</v>
      </c>
      <c r="M68" s="220">
        <f t="shared" ref="M68:N68" si="55">M69+M70+M71</f>
        <v>1634643791</v>
      </c>
      <c r="N68" s="221">
        <f t="shared" si="55"/>
        <v>2666123561</v>
      </c>
    </row>
    <row r="69" spans="1:14" s="7" customFormat="1" ht="18" customHeight="1" x14ac:dyDescent="0.2">
      <c r="A69" s="239"/>
      <c r="B69" s="283" t="s">
        <v>70</v>
      </c>
      <c r="C69" s="223" t="s">
        <v>1</v>
      </c>
      <c r="D69" s="224" t="s">
        <v>10</v>
      </c>
      <c r="E69" s="225">
        <f>E61+E66+E67</f>
        <v>1031479770</v>
      </c>
      <c r="F69" s="225">
        <f t="shared" ref="F69:G69" si="56">F61+F66+F67</f>
        <v>1634643791</v>
      </c>
      <c r="G69" s="225">
        <f t="shared" si="56"/>
        <v>2666123561</v>
      </c>
      <c r="H69" s="240"/>
      <c r="I69" s="283" t="s">
        <v>69</v>
      </c>
      <c r="J69" s="223" t="s">
        <v>1</v>
      </c>
      <c r="K69" s="224" t="s">
        <v>10</v>
      </c>
      <c r="L69" s="225">
        <f>L61+L66+L67</f>
        <v>1026212270</v>
      </c>
      <c r="M69" s="225">
        <f t="shared" ref="M69:N69" si="57">M61+M66+M67</f>
        <v>1632643791</v>
      </c>
      <c r="N69" s="226">
        <f t="shared" si="57"/>
        <v>2658856061</v>
      </c>
    </row>
    <row r="70" spans="1:14" s="7" customFormat="1" ht="18" customHeight="1" x14ac:dyDescent="0.2">
      <c r="A70" s="239"/>
      <c r="B70" s="284"/>
      <c r="C70" s="223" t="s">
        <v>2</v>
      </c>
      <c r="D70" s="224" t="s">
        <v>13</v>
      </c>
      <c r="E70" s="225">
        <f>E62</f>
        <v>0</v>
      </c>
      <c r="F70" s="225">
        <f t="shared" ref="F70:G70" si="58">F62</f>
        <v>0</v>
      </c>
      <c r="G70" s="225">
        <f t="shared" si="58"/>
        <v>0</v>
      </c>
      <c r="H70" s="240"/>
      <c r="I70" s="284"/>
      <c r="J70" s="223" t="s">
        <v>2</v>
      </c>
      <c r="K70" s="224" t="s">
        <v>13</v>
      </c>
      <c r="L70" s="225">
        <f t="shared" ref="L70:L71" si="59">L62</f>
        <v>5267500</v>
      </c>
      <c r="M70" s="225">
        <f t="shared" ref="M70:N70" si="60">M62</f>
        <v>2000000</v>
      </c>
      <c r="N70" s="226">
        <f t="shared" si="60"/>
        <v>7267500</v>
      </c>
    </row>
    <row r="71" spans="1:14" s="7" customFormat="1" ht="18" customHeight="1" thickBot="1" x14ac:dyDescent="0.25">
      <c r="A71" s="241"/>
      <c r="B71" s="285"/>
      <c r="C71" s="242" t="s">
        <v>4</v>
      </c>
      <c r="D71" s="243" t="s">
        <v>12</v>
      </c>
      <c r="E71" s="244">
        <f>E63</f>
        <v>0</v>
      </c>
      <c r="F71" s="244">
        <f t="shared" ref="F71:G71" si="61">F63</f>
        <v>0</v>
      </c>
      <c r="G71" s="244">
        <f t="shared" si="61"/>
        <v>0</v>
      </c>
      <c r="H71" s="245"/>
      <c r="I71" s="285"/>
      <c r="J71" s="242" t="s">
        <v>4</v>
      </c>
      <c r="K71" s="243" t="s">
        <v>12</v>
      </c>
      <c r="L71" s="244">
        <f t="shared" si="59"/>
        <v>0</v>
      </c>
      <c r="M71" s="244">
        <f t="shared" ref="M71:N71" si="62">M63</f>
        <v>0</v>
      </c>
      <c r="N71" s="246">
        <f t="shared" si="62"/>
        <v>0</v>
      </c>
    </row>
    <row r="73" spans="1:14" x14ac:dyDescent="0.2">
      <c r="M73" s="74"/>
    </row>
    <row r="74" spans="1:14" x14ac:dyDescent="0.2">
      <c r="A74" s="286"/>
      <c r="B74" s="286"/>
      <c r="C74" s="286"/>
      <c r="D74" s="286"/>
      <c r="E74" s="286"/>
      <c r="F74" s="20"/>
      <c r="G74" s="20"/>
    </row>
  </sheetData>
  <sheetProtection formatCells="0"/>
  <mergeCells count="78">
    <mergeCell ref="A64:D64"/>
    <mergeCell ref="H64:K64"/>
    <mergeCell ref="B69:B71"/>
    <mergeCell ref="I69:I71"/>
    <mergeCell ref="A74:E74"/>
    <mergeCell ref="B65:D65"/>
    <mergeCell ref="I65:K65"/>
    <mergeCell ref="B66:B67"/>
    <mergeCell ref="I66:I67"/>
    <mergeCell ref="B68:D68"/>
    <mergeCell ref="I68:K68"/>
    <mergeCell ref="B56:B58"/>
    <mergeCell ref="I56:I58"/>
    <mergeCell ref="A59:D59"/>
    <mergeCell ref="H59:K59"/>
    <mergeCell ref="B61:B63"/>
    <mergeCell ref="H61:H63"/>
    <mergeCell ref="I61:I63"/>
    <mergeCell ref="B60:D60"/>
    <mergeCell ref="I60:K60"/>
    <mergeCell ref="B51:B54"/>
    <mergeCell ref="C51:D51"/>
    <mergeCell ref="I51:I54"/>
    <mergeCell ref="J51:K51"/>
    <mergeCell ref="B55:D55"/>
    <mergeCell ref="I55:K55"/>
    <mergeCell ref="B43:B46"/>
    <mergeCell ref="C43:D43"/>
    <mergeCell ref="I43:I46"/>
    <mergeCell ref="J43:K43"/>
    <mergeCell ref="B47:B50"/>
    <mergeCell ref="C47:D47"/>
    <mergeCell ref="I47:I50"/>
    <mergeCell ref="J47:K47"/>
    <mergeCell ref="I37:I39"/>
    <mergeCell ref="A30:G35"/>
    <mergeCell ref="A41:N41"/>
    <mergeCell ref="B42:D42"/>
    <mergeCell ref="I42:K42"/>
    <mergeCell ref="B22:B25"/>
    <mergeCell ref="C22:D22"/>
    <mergeCell ref="I22:I25"/>
    <mergeCell ref="J22:K22"/>
    <mergeCell ref="A40:D40"/>
    <mergeCell ref="H40:K40"/>
    <mergeCell ref="B26:B29"/>
    <mergeCell ref="C26:D26"/>
    <mergeCell ref="I26:I29"/>
    <mergeCell ref="J26:K26"/>
    <mergeCell ref="I30:I35"/>
    <mergeCell ref="J30:K30"/>
    <mergeCell ref="B36:D36"/>
    <mergeCell ref="I36:K36"/>
    <mergeCell ref="B37:B39"/>
    <mergeCell ref="H37:H39"/>
    <mergeCell ref="B14:B17"/>
    <mergeCell ref="C14:D14"/>
    <mergeCell ref="I14:I17"/>
    <mergeCell ref="J14:K14"/>
    <mergeCell ref="B18:B21"/>
    <mergeCell ref="C18:D18"/>
    <mergeCell ref="I18:I21"/>
    <mergeCell ref="J18:K18"/>
    <mergeCell ref="C11:D11"/>
    <mergeCell ref="J11:K11"/>
    <mergeCell ref="A12:N12"/>
    <mergeCell ref="B13:D13"/>
    <mergeCell ref="I13:K13"/>
    <mergeCell ref="K2:N2"/>
    <mergeCell ref="K1:N1"/>
    <mergeCell ref="D9:K9"/>
    <mergeCell ref="A10:E10"/>
    <mergeCell ref="H10:N10"/>
    <mergeCell ref="A4:N4"/>
    <mergeCell ref="A5:N5"/>
    <mergeCell ref="A6:N6"/>
    <mergeCell ref="A7:N7"/>
    <mergeCell ref="A8:N8"/>
  </mergeCells>
  <printOptions horizontalCentered="1"/>
  <pageMargins left="0.19685039370078741" right="0.19685039370078741" top="3.937007874015748E-2" bottom="0" header="0.43307086614173229" footer="0.51181102362204722"/>
  <pageSetup paperSize="9" scale="6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</sheetPr>
  <dimension ref="A1:T74"/>
  <sheetViews>
    <sheetView topLeftCell="A34" zoomScaleNormal="100" workbookViewId="0">
      <selection activeCell="R54" sqref="R54"/>
    </sheetView>
  </sheetViews>
  <sheetFormatPr defaultColWidth="9.140625" defaultRowHeight="12.75" x14ac:dyDescent="0.2"/>
  <cols>
    <col min="1" max="1" width="5.5703125" style="20" customWidth="1"/>
    <col min="2" max="2" width="4.28515625" style="20" customWidth="1"/>
    <col min="3" max="3" width="3.7109375" style="3" customWidth="1"/>
    <col min="4" max="4" width="50.7109375" style="3" customWidth="1"/>
    <col min="5" max="7" width="15.7109375" style="5" customWidth="1"/>
    <col min="8" max="8" width="6.5703125" style="16" customWidth="1"/>
    <col min="9" max="9" width="4.28515625" style="16" customWidth="1"/>
    <col min="10" max="10" width="3.7109375" style="16" customWidth="1"/>
    <col min="11" max="11" width="51" style="3" customWidth="1"/>
    <col min="12" max="13" width="15.7109375" style="3" customWidth="1"/>
    <col min="14" max="14" width="15.7109375" style="5" customWidth="1"/>
    <col min="15" max="16384" width="9.140625" style="3"/>
  </cols>
  <sheetData>
    <row r="1" spans="1:20" ht="14.25" x14ac:dyDescent="0.2">
      <c r="K1" s="370" t="s">
        <v>215</v>
      </c>
      <c r="L1" s="370"/>
      <c r="M1" s="370"/>
      <c r="N1" s="370"/>
      <c r="P1" s="45"/>
      <c r="Q1" s="45"/>
      <c r="R1" s="45"/>
      <c r="S1" s="45"/>
      <c r="T1" s="45"/>
    </row>
    <row r="2" spans="1:20" ht="14.25" x14ac:dyDescent="0.2">
      <c r="K2" s="370" t="s">
        <v>216</v>
      </c>
      <c r="L2" s="370"/>
      <c r="M2" s="370"/>
      <c r="N2" s="370"/>
      <c r="O2" s="45"/>
      <c r="P2" s="45"/>
      <c r="Q2" s="45"/>
      <c r="R2" s="45"/>
      <c r="S2" s="45"/>
      <c r="T2" s="45"/>
    </row>
    <row r="3" spans="1:20" ht="14.25" x14ac:dyDescent="0.2">
      <c r="K3" s="48"/>
      <c r="L3" s="48"/>
      <c r="M3" s="48"/>
      <c r="N3" s="48"/>
      <c r="O3" s="45"/>
      <c r="P3" s="45"/>
      <c r="Q3" s="45"/>
      <c r="R3" s="45"/>
      <c r="S3" s="45"/>
      <c r="T3" s="45"/>
    </row>
    <row r="4" spans="1:20" ht="15.95" customHeight="1" x14ac:dyDescent="0.25">
      <c r="A4" s="361" t="s">
        <v>180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" t="s">
        <v>39</v>
      </c>
    </row>
    <row r="5" spans="1:20" ht="15.95" customHeight="1" x14ac:dyDescent="0.25">
      <c r="A5" s="361" t="s">
        <v>27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spans="1:20" ht="15.95" customHeight="1" x14ac:dyDescent="0.25">
      <c r="A6" s="361" t="s">
        <v>50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</row>
    <row r="7" spans="1:20" ht="15.95" customHeight="1" x14ac:dyDescent="0.25">
      <c r="A7" s="361" t="s">
        <v>212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</row>
    <row r="8" spans="1:20" ht="15.95" customHeight="1" x14ac:dyDescent="0.25">
      <c r="A8" s="361" t="s">
        <v>213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</row>
    <row r="9" spans="1:20" ht="15.95" customHeight="1" thickBot="1" x14ac:dyDescent="0.35">
      <c r="D9" s="362"/>
      <c r="E9" s="362"/>
      <c r="F9" s="362"/>
      <c r="G9" s="362"/>
      <c r="H9" s="362"/>
      <c r="I9" s="362"/>
      <c r="J9" s="362"/>
      <c r="K9" s="362"/>
      <c r="L9" s="47"/>
      <c r="M9" s="47"/>
      <c r="N9" s="14" t="s">
        <v>163</v>
      </c>
    </row>
    <row r="10" spans="1:20" s="6" customFormat="1" ht="21.95" customHeight="1" x14ac:dyDescent="0.2">
      <c r="A10" s="363" t="s">
        <v>48</v>
      </c>
      <c r="B10" s="364"/>
      <c r="C10" s="364"/>
      <c r="D10" s="364"/>
      <c r="E10" s="364"/>
      <c r="F10" s="116"/>
      <c r="G10" s="116"/>
      <c r="H10" s="363" t="s">
        <v>49</v>
      </c>
      <c r="I10" s="364"/>
      <c r="J10" s="364"/>
      <c r="K10" s="364"/>
      <c r="L10" s="364"/>
      <c r="M10" s="364"/>
      <c r="N10" s="365"/>
    </row>
    <row r="11" spans="1:20" s="6" customFormat="1" ht="41.25" customHeight="1" thickBot="1" x14ac:dyDescent="0.25">
      <c r="A11" s="117" t="s">
        <v>90</v>
      </c>
      <c r="B11" s="118" t="s">
        <v>91</v>
      </c>
      <c r="C11" s="366"/>
      <c r="D11" s="367"/>
      <c r="E11" s="119" t="s">
        <v>38</v>
      </c>
      <c r="F11" s="120" t="s">
        <v>148</v>
      </c>
      <c r="G11" s="120" t="s">
        <v>149</v>
      </c>
      <c r="H11" s="117" t="s">
        <v>90</v>
      </c>
      <c r="I11" s="118" t="s">
        <v>91</v>
      </c>
      <c r="J11" s="368"/>
      <c r="K11" s="369"/>
      <c r="L11" s="119" t="s">
        <v>38</v>
      </c>
      <c r="M11" s="120" t="s">
        <v>148</v>
      </c>
      <c r="N11" s="121" t="s">
        <v>149</v>
      </c>
    </row>
    <row r="12" spans="1:20" s="1" customFormat="1" ht="18" customHeight="1" x14ac:dyDescent="0.2">
      <c r="A12" s="330" t="s">
        <v>47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</row>
    <row r="13" spans="1:20" s="2" customFormat="1" ht="18" customHeight="1" x14ac:dyDescent="0.2">
      <c r="A13" s="21" t="s">
        <v>0</v>
      </c>
      <c r="B13" s="333" t="s">
        <v>46</v>
      </c>
      <c r="C13" s="334"/>
      <c r="D13" s="335"/>
      <c r="E13" s="122">
        <f>E14+E18+E22+E26</f>
        <v>840000</v>
      </c>
      <c r="F13" s="123">
        <f t="shared" ref="F13:G13" si="0">F14+F18+F22+F26</f>
        <v>21840616</v>
      </c>
      <c r="G13" s="122">
        <f t="shared" si="0"/>
        <v>22680616</v>
      </c>
      <c r="H13" s="34" t="s">
        <v>0</v>
      </c>
      <c r="I13" s="358" t="s">
        <v>21</v>
      </c>
      <c r="J13" s="359"/>
      <c r="K13" s="360"/>
      <c r="L13" s="127">
        <f>L14+L18+L22+L26+L30</f>
        <v>376069048</v>
      </c>
      <c r="M13" s="128">
        <f t="shared" ref="M13:N13" si="1">M14+M18+M22+M30+M26</f>
        <v>114088324</v>
      </c>
      <c r="N13" s="129">
        <f t="shared" si="1"/>
        <v>490157372</v>
      </c>
    </row>
    <row r="14" spans="1:20" s="1" customFormat="1" ht="18" customHeight="1" x14ac:dyDescent="0.2">
      <c r="A14" s="22"/>
      <c r="B14" s="319" t="s">
        <v>62</v>
      </c>
      <c r="C14" s="322" t="s">
        <v>53</v>
      </c>
      <c r="D14" s="323"/>
      <c r="E14" s="122">
        <f>E15+E16+E17</f>
        <v>0</v>
      </c>
      <c r="F14" s="123">
        <f t="shared" ref="F14:G14" si="2">F15+F16+F17</f>
        <v>21705616</v>
      </c>
      <c r="G14" s="122">
        <f t="shared" si="2"/>
        <v>21705616</v>
      </c>
      <c r="H14" s="18"/>
      <c r="I14" s="324" t="s">
        <v>57</v>
      </c>
      <c r="J14" s="342" t="s">
        <v>17</v>
      </c>
      <c r="K14" s="342"/>
      <c r="L14" s="122">
        <f>L15+L16+L17</f>
        <v>283181886</v>
      </c>
      <c r="M14" s="123">
        <f t="shared" ref="M14:N14" si="3">M15+M16+M17</f>
        <v>84688191</v>
      </c>
      <c r="N14" s="130">
        <f t="shared" si="3"/>
        <v>367870077</v>
      </c>
    </row>
    <row r="15" spans="1:20" s="1" customFormat="1" ht="18" customHeight="1" x14ac:dyDescent="0.2">
      <c r="A15" s="22"/>
      <c r="B15" s="320"/>
      <c r="C15" s="24" t="s">
        <v>1</v>
      </c>
      <c r="D15" s="25" t="s">
        <v>10</v>
      </c>
      <c r="E15" s="124">
        <v>0</v>
      </c>
      <c r="F15" s="125">
        <v>21705616</v>
      </c>
      <c r="G15" s="126">
        <f>+F15+E15</f>
        <v>21705616</v>
      </c>
      <c r="H15" s="18"/>
      <c r="I15" s="325"/>
      <c r="J15" s="24" t="s">
        <v>1</v>
      </c>
      <c r="K15" s="25" t="s">
        <v>10</v>
      </c>
      <c r="L15" s="124">
        <v>283181886</v>
      </c>
      <c r="M15" s="131">
        <f>3000000+5000000+4000000+55194262+17493929</f>
        <v>84688191</v>
      </c>
      <c r="N15" s="126">
        <f>+M15+L15</f>
        <v>367870077</v>
      </c>
    </row>
    <row r="16" spans="1:20" s="1" customFormat="1" ht="18" customHeight="1" x14ac:dyDescent="0.2">
      <c r="A16" s="22"/>
      <c r="B16" s="320"/>
      <c r="C16" s="24" t="s">
        <v>2</v>
      </c>
      <c r="D16" s="25" t="s">
        <v>13</v>
      </c>
      <c r="E16" s="124">
        <v>0</v>
      </c>
      <c r="F16" s="125">
        <v>0</v>
      </c>
      <c r="G16" s="126">
        <f t="shared" ref="G16:G25" si="4">+F16+E16</f>
        <v>0</v>
      </c>
      <c r="H16" s="18"/>
      <c r="I16" s="325"/>
      <c r="J16" s="24" t="s">
        <v>2</v>
      </c>
      <c r="K16" s="25" t="s">
        <v>13</v>
      </c>
      <c r="L16" s="124">
        <v>0</v>
      </c>
      <c r="M16" s="131">
        <v>0</v>
      </c>
      <c r="N16" s="126">
        <f t="shared" ref="N16:N17" si="5">+M16+L16</f>
        <v>0</v>
      </c>
    </row>
    <row r="17" spans="1:16" s="1" customFormat="1" ht="18" customHeight="1" x14ac:dyDescent="0.2">
      <c r="A17" s="22"/>
      <c r="B17" s="321"/>
      <c r="C17" s="24" t="s">
        <v>4</v>
      </c>
      <c r="D17" s="25" t="s">
        <v>12</v>
      </c>
      <c r="E17" s="124">
        <v>0</v>
      </c>
      <c r="F17" s="125">
        <v>0</v>
      </c>
      <c r="G17" s="126">
        <f t="shared" si="4"/>
        <v>0</v>
      </c>
      <c r="H17" s="18"/>
      <c r="I17" s="326"/>
      <c r="J17" s="24" t="s">
        <v>4</v>
      </c>
      <c r="K17" s="25" t="s">
        <v>12</v>
      </c>
      <c r="L17" s="124">
        <v>0</v>
      </c>
      <c r="M17" s="131">
        <v>0</v>
      </c>
      <c r="N17" s="126">
        <f t="shared" si="5"/>
        <v>0</v>
      </c>
    </row>
    <row r="18" spans="1:16" s="1" customFormat="1" ht="18" customHeight="1" x14ac:dyDescent="0.2">
      <c r="A18" s="22"/>
      <c r="B18" s="319" t="s">
        <v>75</v>
      </c>
      <c r="C18" s="322" t="s">
        <v>6</v>
      </c>
      <c r="D18" s="323"/>
      <c r="E18" s="122">
        <f>E19+E20+E21</f>
        <v>0</v>
      </c>
      <c r="F18" s="123">
        <f t="shared" ref="F18:G18" si="6">F19+F20+F21</f>
        <v>135000</v>
      </c>
      <c r="G18" s="122">
        <f t="shared" si="6"/>
        <v>135000</v>
      </c>
      <c r="H18" s="18"/>
      <c r="I18" s="324" t="s">
        <v>58</v>
      </c>
      <c r="J18" s="329" t="s">
        <v>20</v>
      </c>
      <c r="K18" s="329"/>
      <c r="L18" s="122">
        <f>L19+L20+L21</f>
        <v>42952370</v>
      </c>
      <c r="M18" s="123">
        <f>M19+M20+M21</f>
        <v>11602409</v>
      </c>
      <c r="N18" s="130">
        <f>N19+N20+N21</f>
        <v>54554779</v>
      </c>
    </row>
    <row r="19" spans="1:16" s="1" customFormat="1" ht="18" customHeight="1" x14ac:dyDescent="0.2">
      <c r="A19" s="22"/>
      <c r="B19" s="320"/>
      <c r="C19" s="24" t="s">
        <v>1</v>
      </c>
      <c r="D19" s="25" t="s">
        <v>10</v>
      </c>
      <c r="E19" s="124">
        <v>0</v>
      </c>
      <c r="F19" s="125">
        <v>0</v>
      </c>
      <c r="G19" s="126">
        <f t="shared" si="4"/>
        <v>0</v>
      </c>
      <c r="H19" s="18"/>
      <c r="I19" s="325"/>
      <c r="J19" s="24" t="s">
        <v>1</v>
      </c>
      <c r="K19" s="25" t="s">
        <v>10</v>
      </c>
      <c r="L19" s="124">
        <v>42952370</v>
      </c>
      <c r="M19" s="131">
        <f>1040000+520000+7690893+2351516</f>
        <v>11602409</v>
      </c>
      <c r="N19" s="126">
        <f>+M19+L19</f>
        <v>54554779</v>
      </c>
    </row>
    <row r="20" spans="1:16" s="1" customFormat="1" ht="18" customHeight="1" x14ac:dyDescent="0.2">
      <c r="A20" s="22"/>
      <c r="B20" s="320"/>
      <c r="C20" s="24" t="s">
        <v>2</v>
      </c>
      <c r="D20" s="25" t="s">
        <v>13</v>
      </c>
      <c r="E20" s="124">
        <v>0</v>
      </c>
      <c r="F20" s="125">
        <v>0</v>
      </c>
      <c r="G20" s="126">
        <f t="shared" si="4"/>
        <v>0</v>
      </c>
      <c r="H20" s="18"/>
      <c r="I20" s="325"/>
      <c r="J20" s="24" t="s">
        <v>2</v>
      </c>
      <c r="K20" s="25" t="s">
        <v>13</v>
      </c>
      <c r="L20" s="124">
        <v>0</v>
      </c>
      <c r="M20" s="131">
        <v>0</v>
      </c>
      <c r="N20" s="126">
        <f t="shared" ref="N20:N21" si="7">+M20+L20</f>
        <v>0</v>
      </c>
    </row>
    <row r="21" spans="1:16" s="1" customFormat="1" ht="18" customHeight="1" x14ac:dyDescent="0.2">
      <c r="A21" s="22"/>
      <c r="B21" s="321"/>
      <c r="C21" s="24" t="s">
        <v>4</v>
      </c>
      <c r="D21" s="25" t="s">
        <v>12</v>
      </c>
      <c r="E21" s="124">
        <v>0</v>
      </c>
      <c r="F21" s="125">
        <v>135000</v>
      </c>
      <c r="G21" s="126">
        <f t="shared" si="4"/>
        <v>135000</v>
      </c>
      <c r="H21" s="18"/>
      <c r="I21" s="326"/>
      <c r="J21" s="24" t="s">
        <v>4</v>
      </c>
      <c r="K21" s="25" t="s">
        <v>12</v>
      </c>
      <c r="L21" s="124">
        <v>0</v>
      </c>
      <c r="M21" s="131">
        <v>0</v>
      </c>
      <c r="N21" s="126">
        <f t="shared" si="7"/>
        <v>0</v>
      </c>
    </row>
    <row r="22" spans="1:16" s="1" customFormat="1" ht="18" customHeight="1" x14ac:dyDescent="0.2">
      <c r="A22" s="22"/>
      <c r="B22" s="319" t="s">
        <v>76</v>
      </c>
      <c r="C22" s="322" t="s">
        <v>37</v>
      </c>
      <c r="D22" s="323"/>
      <c r="E22" s="122">
        <f>E23+E24+E25</f>
        <v>840000</v>
      </c>
      <c r="F22" s="123">
        <f t="shared" ref="F22:G22" si="8">F23+F24+F25</f>
        <v>0</v>
      </c>
      <c r="G22" s="122">
        <f t="shared" si="8"/>
        <v>840000</v>
      </c>
      <c r="H22" s="18"/>
      <c r="I22" s="324" t="s">
        <v>59</v>
      </c>
      <c r="J22" s="329" t="s">
        <v>34</v>
      </c>
      <c r="K22" s="329"/>
      <c r="L22" s="122">
        <f>L23+L24+L25</f>
        <v>44315361</v>
      </c>
      <c r="M22" s="123">
        <f t="shared" ref="M22:N22" si="9">M23+M24+M25</f>
        <v>17797724</v>
      </c>
      <c r="N22" s="130">
        <f t="shared" si="9"/>
        <v>62113085</v>
      </c>
    </row>
    <row r="23" spans="1:16" s="1" customFormat="1" ht="18" customHeight="1" x14ac:dyDescent="0.2">
      <c r="A23" s="22"/>
      <c r="B23" s="320"/>
      <c r="C23" s="24" t="s">
        <v>1</v>
      </c>
      <c r="D23" s="25" t="s">
        <v>10</v>
      </c>
      <c r="E23" s="124">
        <v>840000</v>
      </c>
      <c r="F23" s="125">
        <v>0</v>
      </c>
      <c r="G23" s="126">
        <f t="shared" si="4"/>
        <v>840000</v>
      </c>
      <c r="H23" s="18"/>
      <c r="I23" s="325"/>
      <c r="J23" s="24" t="s">
        <v>1</v>
      </c>
      <c r="K23" s="25" t="s">
        <v>10</v>
      </c>
      <c r="L23" s="124">
        <v>44315361</v>
      </c>
      <c r="M23" s="131">
        <f>11802553+4000000+1860171+135000</f>
        <v>17797724</v>
      </c>
      <c r="N23" s="126">
        <f>+M23+L23</f>
        <v>62113085</v>
      </c>
    </row>
    <row r="24" spans="1:16" s="1" customFormat="1" ht="18" customHeight="1" x14ac:dyDescent="0.2">
      <c r="A24" s="22"/>
      <c r="B24" s="320"/>
      <c r="C24" s="24" t="s">
        <v>2</v>
      </c>
      <c r="D24" s="25" t="s">
        <v>13</v>
      </c>
      <c r="E24" s="124">
        <v>0</v>
      </c>
      <c r="F24" s="125">
        <v>0</v>
      </c>
      <c r="G24" s="126">
        <f t="shared" si="4"/>
        <v>0</v>
      </c>
      <c r="H24" s="18"/>
      <c r="I24" s="325"/>
      <c r="J24" s="24" t="s">
        <v>2</v>
      </c>
      <c r="K24" s="25" t="s">
        <v>13</v>
      </c>
      <c r="L24" s="124">
        <v>0</v>
      </c>
      <c r="M24" s="131">
        <v>0</v>
      </c>
      <c r="N24" s="126">
        <f t="shared" ref="N24:N35" si="10">+M24+L24</f>
        <v>0</v>
      </c>
    </row>
    <row r="25" spans="1:16" s="1" customFormat="1" ht="18" customHeight="1" x14ac:dyDescent="0.2">
      <c r="A25" s="22"/>
      <c r="B25" s="321"/>
      <c r="C25" s="24" t="s">
        <v>4</v>
      </c>
      <c r="D25" s="25" t="s">
        <v>12</v>
      </c>
      <c r="E25" s="124">
        <v>0</v>
      </c>
      <c r="F25" s="125">
        <v>0</v>
      </c>
      <c r="G25" s="126">
        <f t="shared" si="4"/>
        <v>0</v>
      </c>
      <c r="H25" s="18"/>
      <c r="I25" s="326"/>
      <c r="J25" s="24" t="s">
        <v>4</v>
      </c>
      <c r="K25" s="25" t="s">
        <v>12</v>
      </c>
      <c r="L25" s="124">
        <v>0</v>
      </c>
      <c r="M25" s="131">
        <v>0</v>
      </c>
      <c r="N25" s="126">
        <f t="shared" si="10"/>
        <v>0</v>
      </c>
    </row>
    <row r="26" spans="1:16" s="1" customFormat="1" ht="18" customHeight="1" x14ac:dyDescent="0.2">
      <c r="A26" s="22"/>
      <c r="B26" s="319" t="s">
        <v>78</v>
      </c>
      <c r="C26" s="327" t="s">
        <v>52</v>
      </c>
      <c r="D26" s="328"/>
      <c r="E26" s="122">
        <f>E27+E28+E29</f>
        <v>0</v>
      </c>
      <c r="F26" s="123">
        <f t="shared" ref="F26:G26" si="11">F27+F28+F29</f>
        <v>0</v>
      </c>
      <c r="G26" s="122">
        <f t="shared" si="11"/>
        <v>0</v>
      </c>
      <c r="H26" s="18"/>
      <c r="I26" s="324" t="s">
        <v>60</v>
      </c>
      <c r="J26" s="342" t="s">
        <v>8</v>
      </c>
      <c r="K26" s="342"/>
      <c r="L26" s="122">
        <f>L27+L28+L29</f>
        <v>0</v>
      </c>
      <c r="M26" s="123">
        <f t="shared" ref="M26:N26" si="12">M27+M28+M29</f>
        <v>0</v>
      </c>
      <c r="N26" s="130">
        <f t="shared" si="12"/>
        <v>0</v>
      </c>
    </row>
    <row r="27" spans="1:16" s="1" customFormat="1" ht="18" customHeight="1" x14ac:dyDescent="0.2">
      <c r="A27" s="22"/>
      <c r="B27" s="320"/>
      <c r="C27" s="24" t="s">
        <v>1</v>
      </c>
      <c r="D27" s="25" t="s">
        <v>10</v>
      </c>
      <c r="E27" s="124">
        <v>0</v>
      </c>
      <c r="F27" s="125">
        <v>0</v>
      </c>
      <c r="G27" s="126">
        <f>+F27+E27</f>
        <v>0</v>
      </c>
      <c r="H27" s="18"/>
      <c r="I27" s="325"/>
      <c r="J27" s="24" t="s">
        <v>1</v>
      </c>
      <c r="K27" s="25" t="s">
        <v>10</v>
      </c>
      <c r="L27" s="124">
        <v>0</v>
      </c>
      <c r="M27" s="131">
        <v>0</v>
      </c>
      <c r="N27" s="126">
        <f t="shared" si="10"/>
        <v>0</v>
      </c>
    </row>
    <row r="28" spans="1:16" s="1" customFormat="1" ht="18" customHeight="1" x14ac:dyDescent="0.2">
      <c r="A28" s="22"/>
      <c r="B28" s="320"/>
      <c r="C28" s="24" t="s">
        <v>2</v>
      </c>
      <c r="D28" s="25" t="s">
        <v>13</v>
      </c>
      <c r="E28" s="124">
        <v>0</v>
      </c>
      <c r="F28" s="125">
        <v>0</v>
      </c>
      <c r="G28" s="126">
        <f t="shared" ref="G28:G29" si="13">+F28+E28</f>
        <v>0</v>
      </c>
      <c r="H28" s="18"/>
      <c r="I28" s="325"/>
      <c r="J28" s="24" t="s">
        <v>2</v>
      </c>
      <c r="K28" s="25" t="s">
        <v>13</v>
      </c>
      <c r="L28" s="124">
        <v>0</v>
      </c>
      <c r="M28" s="131">
        <v>0</v>
      </c>
      <c r="N28" s="126">
        <f t="shared" si="10"/>
        <v>0</v>
      </c>
    </row>
    <row r="29" spans="1:16" s="1" customFormat="1" ht="18" customHeight="1" x14ac:dyDescent="0.2">
      <c r="A29" s="23"/>
      <c r="B29" s="321"/>
      <c r="C29" s="24" t="s">
        <v>4</v>
      </c>
      <c r="D29" s="25" t="s">
        <v>12</v>
      </c>
      <c r="E29" s="124">
        <v>0</v>
      </c>
      <c r="F29" s="125">
        <v>0</v>
      </c>
      <c r="G29" s="126">
        <f t="shared" si="13"/>
        <v>0</v>
      </c>
      <c r="H29" s="18"/>
      <c r="I29" s="326"/>
      <c r="J29" s="24" t="s">
        <v>4</v>
      </c>
      <c r="K29" s="25" t="s">
        <v>12</v>
      </c>
      <c r="L29" s="124">
        <v>0</v>
      </c>
      <c r="M29" s="131">
        <v>0</v>
      </c>
      <c r="N29" s="126">
        <f t="shared" si="10"/>
        <v>0</v>
      </c>
    </row>
    <row r="30" spans="1:16" s="1" customFormat="1" ht="18" customHeight="1" x14ac:dyDescent="0.2">
      <c r="A30" s="343"/>
      <c r="B30" s="344"/>
      <c r="C30" s="344"/>
      <c r="D30" s="344"/>
      <c r="E30" s="344"/>
      <c r="F30" s="344"/>
      <c r="G30" s="345"/>
      <c r="H30" s="18"/>
      <c r="I30" s="324" t="s">
        <v>61</v>
      </c>
      <c r="J30" s="329" t="s">
        <v>14</v>
      </c>
      <c r="K30" s="329"/>
      <c r="L30" s="122">
        <f>L31+L34+L35</f>
        <v>5619431</v>
      </c>
      <c r="M30" s="123">
        <f t="shared" ref="M30:N30" si="14">M31+M34+M35</f>
        <v>0</v>
      </c>
      <c r="N30" s="130">
        <f t="shared" si="14"/>
        <v>5619431</v>
      </c>
    </row>
    <row r="31" spans="1:16" s="1" customFormat="1" ht="18" customHeight="1" x14ac:dyDescent="0.2">
      <c r="A31" s="346"/>
      <c r="B31" s="347"/>
      <c r="C31" s="347"/>
      <c r="D31" s="347"/>
      <c r="E31" s="347"/>
      <c r="F31" s="347"/>
      <c r="G31" s="348"/>
      <c r="H31" s="18"/>
      <c r="I31" s="325"/>
      <c r="J31" s="24" t="s">
        <v>1</v>
      </c>
      <c r="K31" s="25" t="s">
        <v>10</v>
      </c>
      <c r="L31" s="124">
        <v>5619431</v>
      </c>
      <c r="M31" s="131"/>
      <c r="N31" s="126">
        <f t="shared" si="10"/>
        <v>5619431</v>
      </c>
    </row>
    <row r="32" spans="1:16" s="1" customFormat="1" ht="18" customHeight="1" x14ac:dyDescent="0.2">
      <c r="A32" s="346"/>
      <c r="B32" s="347"/>
      <c r="C32" s="347"/>
      <c r="D32" s="347"/>
      <c r="E32" s="347"/>
      <c r="F32" s="347"/>
      <c r="G32" s="348"/>
      <c r="H32" s="18"/>
      <c r="I32" s="325"/>
      <c r="J32" s="31" t="s">
        <v>93</v>
      </c>
      <c r="K32" s="32" t="s">
        <v>95</v>
      </c>
      <c r="L32" s="132">
        <v>0</v>
      </c>
      <c r="M32" s="131">
        <v>0</v>
      </c>
      <c r="N32" s="126">
        <f t="shared" si="10"/>
        <v>0</v>
      </c>
      <c r="O32" s="38"/>
      <c r="P32" s="38"/>
    </row>
    <row r="33" spans="1:14" s="1" customFormat="1" ht="18" customHeight="1" x14ac:dyDescent="0.2">
      <c r="A33" s="346"/>
      <c r="B33" s="347"/>
      <c r="C33" s="347"/>
      <c r="D33" s="347"/>
      <c r="E33" s="347"/>
      <c r="F33" s="347"/>
      <c r="G33" s="348"/>
      <c r="H33" s="18"/>
      <c r="I33" s="325"/>
      <c r="J33" s="31" t="s">
        <v>94</v>
      </c>
      <c r="K33" s="32" t="s">
        <v>96</v>
      </c>
      <c r="L33" s="133">
        <v>0</v>
      </c>
      <c r="M33" s="131">
        <v>0</v>
      </c>
      <c r="N33" s="126">
        <f t="shared" si="10"/>
        <v>0</v>
      </c>
    </row>
    <row r="34" spans="1:14" s="1" customFormat="1" ht="18" customHeight="1" x14ac:dyDescent="0.2">
      <c r="A34" s="346"/>
      <c r="B34" s="347"/>
      <c r="C34" s="347"/>
      <c r="D34" s="347"/>
      <c r="E34" s="347"/>
      <c r="F34" s="347"/>
      <c r="G34" s="348"/>
      <c r="H34" s="18"/>
      <c r="I34" s="325"/>
      <c r="J34" s="24" t="s">
        <v>2</v>
      </c>
      <c r="K34" s="25" t="s">
        <v>13</v>
      </c>
      <c r="L34" s="134">
        <v>0</v>
      </c>
      <c r="M34" s="131">
        <v>0</v>
      </c>
      <c r="N34" s="126">
        <f t="shared" si="10"/>
        <v>0</v>
      </c>
    </row>
    <row r="35" spans="1:14" s="1" customFormat="1" ht="18" customHeight="1" x14ac:dyDescent="0.2">
      <c r="A35" s="349"/>
      <c r="B35" s="350"/>
      <c r="C35" s="350"/>
      <c r="D35" s="350"/>
      <c r="E35" s="350"/>
      <c r="F35" s="350"/>
      <c r="G35" s="351"/>
      <c r="H35" s="17"/>
      <c r="I35" s="326"/>
      <c r="J35" s="24" t="s">
        <v>4</v>
      </c>
      <c r="K35" s="25" t="s">
        <v>12</v>
      </c>
      <c r="L35" s="124">
        <v>0</v>
      </c>
      <c r="M35" s="131">
        <v>0</v>
      </c>
      <c r="N35" s="126">
        <f t="shared" si="10"/>
        <v>0</v>
      </c>
    </row>
    <row r="36" spans="1:14" s="1" customFormat="1" ht="18" customHeight="1" x14ac:dyDescent="0.2">
      <c r="A36" s="217" t="s">
        <v>0</v>
      </c>
      <c r="B36" s="310" t="s">
        <v>23</v>
      </c>
      <c r="C36" s="311"/>
      <c r="D36" s="312"/>
      <c r="E36" s="218">
        <f>+E37+E38+E39</f>
        <v>840000</v>
      </c>
      <c r="F36" s="218">
        <f t="shared" ref="F36:G36" si="15">+F37+F38+F39</f>
        <v>21840616</v>
      </c>
      <c r="G36" s="218">
        <f t="shared" si="15"/>
        <v>22680616</v>
      </c>
      <c r="H36" s="219" t="s">
        <v>0</v>
      </c>
      <c r="I36" s="352" t="s">
        <v>18</v>
      </c>
      <c r="J36" s="353"/>
      <c r="K36" s="353"/>
      <c r="L36" s="220">
        <f>+L37+L38+L39</f>
        <v>376069048</v>
      </c>
      <c r="M36" s="220">
        <f t="shared" ref="M36:N36" si="16">+M37+M38+M39</f>
        <v>114088324</v>
      </c>
      <c r="N36" s="221">
        <f t="shared" si="16"/>
        <v>490157372</v>
      </c>
    </row>
    <row r="37" spans="1:14" s="1" customFormat="1" ht="18" customHeight="1" x14ac:dyDescent="0.2">
      <c r="A37" s="222"/>
      <c r="B37" s="354" t="s">
        <v>81</v>
      </c>
      <c r="C37" s="223" t="s">
        <v>1</v>
      </c>
      <c r="D37" s="224" t="s">
        <v>10</v>
      </c>
      <c r="E37" s="225">
        <f t="shared" ref="E37:G39" si="17">+E27+E23+E19+E15</f>
        <v>840000</v>
      </c>
      <c r="F37" s="225">
        <f t="shared" si="17"/>
        <v>21705616</v>
      </c>
      <c r="G37" s="225">
        <f t="shared" si="17"/>
        <v>22545616</v>
      </c>
      <c r="H37" s="316"/>
      <c r="I37" s="357" t="s">
        <v>80</v>
      </c>
      <c r="J37" s="223" t="s">
        <v>1</v>
      </c>
      <c r="K37" s="224" t="s">
        <v>10</v>
      </c>
      <c r="L37" s="225">
        <f>+L31+L27+L23+L19+L15</f>
        <v>376069048</v>
      </c>
      <c r="M37" s="225">
        <f t="shared" ref="M37:N37" si="18">+M31+M27+M23+M19+M15</f>
        <v>114088324</v>
      </c>
      <c r="N37" s="226">
        <f t="shared" si="18"/>
        <v>490157372</v>
      </c>
    </row>
    <row r="38" spans="1:14" s="1" customFormat="1" ht="18" customHeight="1" x14ac:dyDescent="0.2">
      <c r="A38" s="222"/>
      <c r="B38" s="355"/>
      <c r="C38" s="223" t="s">
        <v>2</v>
      </c>
      <c r="D38" s="224" t="s">
        <v>13</v>
      </c>
      <c r="E38" s="225">
        <f t="shared" si="17"/>
        <v>0</v>
      </c>
      <c r="F38" s="225">
        <f t="shared" si="17"/>
        <v>0</v>
      </c>
      <c r="G38" s="225">
        <f t="shared" si="17"/>
        <v>0</v>
      </c>
      <c r="H38" s="316"/>
      <c r="I38" s="357"/>
      <c r="J38" s="223" t="s">
        <v>2</v>
      </c>
      <c r="K38" s="224" t="s">
        <v>13</v>
      </c>
      <c r="L38" s="225">
        <f>+L34+L28+L24+L20+L16</f>
        <v>0</v>
      </c>
      <c r="M38" s="225">
        <f t="shared" ref="M38:N39" si="19">+M34+M28+M24+M20+M16</f>
        <v>0</v>
      </c>
      <c r="N38" s="226">
        <f t="shared" si="19"/>
        <v>0</v>
      </c>
    </row>
    <row r="39" spans="1:14" s="1" customFormat="1" ht="18" customHeight="1" x14ac:dyDescent="0.2">
      <c r="A39" s="227"/>
      <c r="B39" s="356"/>
      <c r="C39" s="223" t="s">
        <v>4</v>
      </c>
      <c r="D39" s="224" t="s">
        <v>12</v>
      </c>
      <c r="E39" s="225">
        <f t="shared" si="17"/>
        <v>0</v>
      </c>
      <c r="F39" s="225">
        <f t="shared" si="17"/>
        <v>135000</v>
      </c>
      <c r="G39" s="225">
        <f t="shared" si="17"/>
        <v>135000</v>
      </c>
      <c r="H39" s="317"/>
      <c r="I39" s="357"/>
      <c r="J39" s="223" t="s">
        <v>4</v>
      </c>
      <c r="K39" s="224" t="s">
        <v>12</v>
      </c>
      <c r="L39" s="228">
        <f t="shared" ref="L39" si="20">+L35+L29+L25+L21+L17</f>
        <v>0</v>
      </c>
      <c r="M39" s="228">
        <f t="shared" si="19"/>
        <v>0</v>
      </c>
      <c r="N39" s="229">
        <f t="shared" si="19"/>
        <v>0</v>
      </c>
    </row>
    <row r="40" spans="1:14" s="37" customFormat="1" ht="30.75" customHeight="1" thickBot="1" x14ac:dyDescent="0.25">
      <c r="A40" s="339" t="s">
        <v>97</v>
      </c>
      <c r="B40" s="340"/>
      <c r="C40" s="340"/>
      <c r="D40" s="341"/>
      <c r="E40" s="138">
        <f>+L36-E36</f>
        <v>375229048</v>
      </c>
      <c r="F40" s="138">
        <f t="shared" ref="F40:G40" si="21">+M36-F36</f>
        <v>92247708</v>
      </c>
      <c r="G40" s="138">
        <f t="shared" si="21"/>
        <v>467476756</v>
      </c>
      <c r="H40" s="339" t="s">
        <v>98</v>
      </c>
      <c r="I40" s="340"/>
      <c r="J40" s="340"/>
      <c r="K40" s="341"/>
      <c r="L40" s="139"/>
      <c r="M40" s="139"/>
      <c r="N40" s="140"/>
    </row>
    <row r="41" spans="1:14" s="1" customFormat="1" ht="18" customHeight="1" x14ac:dyDescent="0.2">
      <c r="A41" s="330" t="s">
        <v>51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2"/>
    </row>
    <row r="42" spans="1:14" s="1" customFormat="1" ht="18" customHeight="1" x14ac:dyDescent="0.2">
      <c r="A42" s="21" t="s">
        <v>3</v>
      </c>
      <c r="B42" s="333" t="s">
        <v>24</v>
      </c>
      <c r="C42" s="334"/>
      <c r="D42" s="335"/>
      <c r="E42" s="122">
        <f>E43+E47+E51</f>
        <v>0</v>
      </c>
      <c r="F42" s="123">
        <f t="shared" ref="F42:G42" si="22">F43+F47+F51</f>
        <v>0</v>
      </c>
      <c r="G42" s="122">
        <f t="shared" si="22"/>
        <v>0</v>
      </c>
      <c r="H42" s="19" t="s">
        <v>3</v>
      </c>
      <c r="I42" s="336" t="s">
        <v>22</v>
      </c>
      <c r="J42" s="337"/>
      <c r="K42" s="338"/>
      <c r="L42" s="127">
        <f>L43+L47+L51</f>
        <v>635000</v>
      </c>
      <c r="M42" s="128">
        <f t="shared" ref="M42:N42" si="23">M43+M47+M51</f>
        <v>2500000</v>
      </c>
      <c r="N42" s="129">
        <f t="shared" si="23"/>
        <v>3135000</v>
      </c>
    </row>
    <row r="43" spans="1:14" s="1" customFormat="1" ht="18" customHeight="1" x14ac:dyDescent="0.2">
      <c r="A43" s="22"/>
      <c r="B43" s="319" t="s">
        <v>74</v>
      </c>
      <c r="C43" s="322" t="s">
        <v>55</v>
      </c>
      <c r="D43" s="323"/>
      <c r="E43" s="122">
        <f>E44+E45+E46</f>
        <v>0</v>
      </c>
      <c r="F43" s="123">
        <f t="shared" ref="F43:G43" si="24">F44+F45+F46</f>
        <v>0</v>
      </c>
      <c r="G43" s="122">
        <f t="shared" si="24"/>
        <v>0</v>
      </c>
      <c r="H43" s="18"/>
      <c r="I43" s="324" t="s">
        <v>63</v>
      </c>
      <c r="J43" s="327" t="s">
        <v>15</v>
      </c>
      <c r="K43" s="328"/>
      <c r="L43" s="122">
        <f>L44+L45+L46</f>
        <v>635000</v>
      </c>
      <c r="M43" s="123">
        <f t="shared" ref="M43:N43" si="25">M44+M45+M46</f>
        <v>2500000</v>
      </c>
      <c r="N43" s="130">
        <f t="shared" si="25"/>
        <v>3135000</v>
      </c>
    </row>
    <row r="44" spans="1:14" s="1" customFormat="1" ht="18" customHeight="1" x14ac:dyDescent="0.2">
      <c r="A44" s="22"/>
      <c r="B44" s="320"/>
      <c r="C44" s="24" t="s">
        <v>1</v>
      </c>
      <c r="D44" s="25" t="s">
        <v>10</v>
      </c>
      <c r="E44" s="124">
        <v>0</v>
      </c>
      <c r="F44" s="125">
        <v>0</v>
      </c>
      <c r="G44" s="126">
        <f>+F44+E44</f>
        <v>0</v>
      </c>
      <c r="H44" s="18"/>
      <c r="I44" s="325"/>
      <c r="J44" s="24" t="s">
        <v>1</v>
      </c>
      <c r="K44" s="25" t="s">
        <v>10</v>
      </c>
      <c r="L44" s="124">
        <v>635000</v>
      </c>
      <c r="M44" s="131">
        <v>2500000</v>
      </c>
      <c r="N44" s="126">
        <f>+M44+L44</f>
        <v>3135000</v>
      </c>
    </row>
    <row r="45" spans="1:14" s="1" customFormat="1" ht="18" customHeight="1" x14ac:dyDescent="0.2">
      <c r="A45" s="22"/>
      <c r="B45" s="320"/>
      <c r="C45" s="24" t="s">
        <v>2</v>
      </c>
      <c r="D45" s="25" t="s">
        <v>13</v>
      </c>
      <c r="E45" s="124">
        <v>0</v>
      </c>
      <c r="F45" s="125">
        <v>0</v>
      </c>
      <c r="G45" s="126">
        <f t="shared" ref="G45:G46" si="26">+F45+E45</f>
        <v>0</v>
      </c>
      <c r="H45" s="18"/>
      <c r="I45" s="325"/>
      <c r="J45" s="24" t="s">
        <v>2</v>
      </c>
      <c r="K45" s="25" t="s">
        <v>13</v>
      </c>
      <c r="L45" s="124">
        <v>0</v>
      </c>
      <c r="M45" s="131">
        <v>0</v>
      </c>
      <c r="N45" s="126">
        <f t="shared" ref="N45:N46" si="27">+M45+L45</f>
        <v>0</v>
      </c>
    </row>
    <row r="46" spans="1:14" s="1" customFormat="1" ht="18" customHeight="1" x14ac:dyDescent="0.2">
      <c r="A46" s="22"/>
      <c r="B46" s="321"/>
      <c r="C46" s="24" t="s">
        <v>4</v>
      </c>
      <c r="D46" s="25" t="s">
        <v>12</v>
      </c>
      <c r="E46" s="124">
        <v>0</v>
      </c>
      <c r="F46" s="125">
        <v>0</v>
      </c>
      <c r="G46" s="126">
        <f t="shared" si="26"/>
        <v>0</v>
      </c>
      <c r="H46" s="18"/>
      <c r="I46" s="326"/>
      <c r="J46" s="24" t="s">
        <v>4</v>
      </c>
      <c r="K46" s="25" t="s">
        <v>12</v>
      </c>
      <c r="L46" s="124">
        <v>0</v>
      </c>
      <c r="M46" s="131">
        <v>0</v>
      </c>
      <c r="N46" s="126">
        <f t="shared" si="27"/>
        <v>0</v>
      </c>
    </row>
    <row r="47" spans="1:14" s="1" customFormat="1" ht="18" customHeight="1" x14ac:dyDescent="0.2">
      <c r="A47" s="22"/>
      <c r="B47" s="319" t="s">
        <v>77</v>
      </c>
      <c r="C47" s="322" t="s">
        <v>25</v>
      </c>
      <c r="D47" s="323"/>
      <c r="E47" s="122">
        <f>E48+E49+E50</f>
        <v>0</v>
      </c>
      <c r="F47" s="123">
        <f t="shared" ref="F47:G47" si="28">F48+F49+F50</f>
        <v>0</v>
      </c>
      <c r="G47" s="122">
        <f t="shared" si="28"/>
        <v>0</v>
      </c>
      <c r="H47" s="18"/>
      <c r="I47" s="324" t="s">
        <v>64</v>
      </c>
      <c r="J47" s="322" t="s">
        <v>16</v>
      </c>
      <c r="K47" s="323"/>
      <c r="L47" s="122">
        <f>L48+L49+L50</f>
        <v>0</v>
      </c>
      <c r="M47" s="123">
        <f t="shared" ref="M47:N47" si="29">M48+M49+M50</f>
        <v>0</v>
      </c>
      <c r="N47" s="130">
        <f t="shared" si="29"/>
        <v>0</v>
      </c>
    </row>
    <row r="48" spans="1:14" s="1" customFormat="1" ht="18" customHeight="1" x14ac:dyDescent="0.2">
      <c r="A48" s="22"/>
      <c r="B48" s="320"/>
      <c r="C48" s="24" t="s">
        <v>1</v>
      </c>
      <c r="D48" s="25" t="s">
        <v>10</v>
      </c>
      <c r="E48" s="124">
        <v>0</v>
      </c>
      <c r="F48" s="125">
        <v>0</v>
      </c>
      <c r="G48" s="126">
        <f>+F48+E48</f>
        <v>0</v>
      </c>
      <c r="H48" s="18"/>
      <c r="I48" s="325"/>
      <c r="J48" s="24" t="s">
        <v>1</v>
      </c>
      <c r="K48" s="25" t="s">
        <v>10</v>
      </c>
      <c r="L48" s="124">
        <v>0</v>
      </c>
      <c r="M48" s="131">
        <v>0</v>
      </c>
      <c r="N48" s="126">
        <f>+M48+L48</f>
        <v>0</v>
      </c>
    </row>
    <row r="49" spans="1:14" s="1" customFormat="1" ht="18" customHeight="1" x14ac:dyDescent="0.2">
      <c r="A49" s="22"/>
      <c r="B49" s="320"/>
      <c r="C49" s="24" t="s">
        <v>2</v>
      </c>
      <c r="D49" s="25" t="s">
        <v>13</v>
      </c>
      <c r="E49" s="124">
        <v>0</v>
      </c>
      <c r="F49" s="125">
        <v>0</v>
      </c>
      <c r="G49" s="126">
        <f t="shared" ref="G49:G50" si="30">+F49+E49</f>
        <v>0</v>
      </c>
      <c r="H49" s="18"/>
      <c r="I49" s="325"/>
      <c r="J49" s="24" t="s">
        <v>2</v>
      </c>
      <c r="K49" s="25" t="s">
        <v>13</v>
      </c>
      <c r="L49" s="124">
        <v>0</v>
      </c>
      <c r="M49" s="131">
        <v>0</v>
      </c>
      <c r="N49" s="126">
        <f t="shared" ref="N49:N50" si="31">+M49+L49</f>
        <v>0</v>
      </c>
    </row>
    <row r="50" spans="1:14" s="1" customFormat="1" ht="18" customHeight="1" x14ac:dyDescent="0.2">
      <c r="A50" s="22"/>
      <c r="B50" s="321"/>
      <c r="C50" s="24" t="s">
        <v>4</v>
      </c>
      <c r="D50" s="25" t="s">
        <v>12</v>
      </c>
      <c r="E50" s="124">
        <v>0</v>
      </c>
      <c r="F50" s="125">
        <v>0</v>
      </c>
      <c r="G50" s="126">
        <f t="shared" si="30"/>
        <v>0</v>
      </c>
      <c r="H50" s="18"/>
      <c r="I50" s="326"/>
      <c r="J50" s="24" t="s">
        <v>4</v>
      </c>
      <c r="K50" s="25" t="s">
        <v>12</v>
      </c>
      <c r="L50" s="124">
        <v>0</v>
      </c>
      <c r="M50" s="131">
        <v>0</v>
      </c>
      <c r="N50" s="126">
        <f t="shared" si="31"/>
        <v>0</v>
      </c>
    </row>
    <row r="51" spans="1:14" s="1" customFormat="1" ht="18" customHeight="1" x14ac:dyDescent="0.2">
      <c r="A51" s="22"/>
      <c r="B51" s="319" t="s">
        <v>79</v>
      </c>
      <c r="C51" s="327" t="s">
        <v>54</v>
      </c>
      <c r="D51" s="328"/>
      <c r="E51" s="122">
        <f>E52+E53+E54</f>
        <v>0</v>
      </c>
      <c r="F51" s="123">
        <f t="shared" ref="F51:G51" si="32">F52+F53+F54</f>
        <v>0</v>
      </c>
      <c r="G51" s="122">
        <f t="shared" si="32"/>
        <v>0</v>
      </c>
      <c r="H51" s="18"/>
      <c r="I51" s="324" t="s">
        <v>65</v>
      </c>
      <c r="J51" s="329" t="s">
        <v>66</v>
      </c>
      <c r="K51" s="329"/>
      <c r="L51" s="122">
        <f>L52+L53+L54</f>
        <v>0</v>
      </c>
      <c r="M51" s="123">
        <f t="shared" ref="M51:N51" si="33">M52+M53+M54</f>
        <v>0</v>
      </c>
      <c r="N51" s="130">
        <f t="shared" si="33"/>
        <v>0</v>
      </c>
    </row>
    <row r="52" spans="1:14" s="1" customFormat="1" ht="18" customHeight="1" x14ac:dyDescent="0.2">
      <c r="A52" s="22"/>
      <c r="B52" s="320"/>
      <c r="C52" s="24" t="s">
        <v>1</v>
      </c>
      <c r="D52" s="25" t="s">
        <v>10</v>
      </c>
      <c r="E52" s="124">
        <v>0</v>
      </c>
      <c r="F52" s="125">
        <v>0</v>
      </c>
      <c r="G52" s="126">
        <f>+F52+E52</f>
        <v>0</v>
      </c>
      <c r="H52" s="18"/>
      <c r="I52" s="325"/>
      <c r="J52" s="24" t="s">
        <v>1</v>
      </c>
      <c r="K52" s="25" t="s">
        <v>10</v>
      </c>
      <c r="L52" s="124">
        <v>0</v>
      </c>
      <c r="M52" s="131">
        <v>0</v>
      </c>
      <c r="N52" s="126">
        <f>+M52+L52</f>
        <v>0</v>
      </c>
    </row>
    <row r="53" spans="1:14" s="1" customFormat="1" ht="18" customHeight="1" x14ac:dyDescent="0.2">
      <c r="A53" s="22"/>
      <c r="B53" s="320"/>
      <c r="C53" s="24" t="s">
        <v>2</v>
      </c>
      <c r="D53" s="25" t="s">
        <v>13</v>
      </c>
      <c r="E53" s="124">
        <v>0</v>
      </c>
      <c r="F53" s="125">
        <v>0</v>
      </c>
      <c r="G53" s="126">
        <f t="shared" ref="G53:G54" si="34">+F53+E53</f>
        <v>0</v>
      </c>
      <c r="H53" s="18"/>
      <c r="I53" s="325"/>
      <c r="J53" s="24" t="s">
        <v>2</v>
      </c>
      <c r="K53" s="25" t="s">
        <v>13</v>
      </c>
      <c r="L53" s="124">
        <v>0</v>
      </c>
      <c r="M53" s="131">
        <v>0</v>
      </c>
      <c r="N53" s="126">
        <f t="shared" ref="N53:N54" si="35">+M53+L53</f>
        <v>0</v>
      </c>
    </row>
    <row r="54" spans="1:14" s="1" customFormat="1" ht="18" customHeight="1" x14ac:dyDescent="0.2">
      <c r="A54" s="23"/>
      <c r="B54" s="321"/>
      <c r="C54" s="24" t="s">
        <v>4</v>
      </c>
      <c r="D54" s="25" t="s">
        <v>12</v>
      </c>
      <c r="E54" s="124">
        <v>0</v>
      </c>
      <c r="F54" s="125">
        <v>0</v>
      </c>
      <c r="G54" s="126">
        <f t="shared" si="34"/>
        <v>0</v>
      </c>
      <c r="H54" s="17"/>
      <c r="I54" s="326"/>
      <c r="J54" s="24" t="s">
        <v>4</v>
      </c>
      <c r="K54" s="25" t="s">
        <v>12</v>
      </c>
      <c r="L54" s="124">
        <v>0</v>
      </c>
      <c r="M54" s="131">
        <v>0</v>
      </c>
      <c r="N54" s="126">
        <f t="shared" si="35"/>
        <v>0</v>
      </c>
    </row>
    <row r="55" spans="1:14" s="1" customFormat="1" ht="18" customHeight="1" x14ac:dyDescent="0.2">
      <c r="A55" s="230" t="s">
        <v>3</v>
      </c>
      <c r="B55" s="301" t="s">
        <v>26</v>
      </c>
      <c r="C55" s="302"/>
      <c r="D55" s="303"/>
      <c r="E55" s="220">
        <f>E56+E57+E58</f>
        <v>0</v>
      </c>
      <c r="F55" s="220">
        <f t="shared" ref="F55:G55" si="36">F56+F57+F58</f>
        <v>0</v>
      </c>
      <c r="G55" s="220">
        <f t="shared" si="36"/>
        <v>0</v>
      </c>
      <c r="H55" s="231" t="s">
        <v>3</v>
      </c>
      <c r="I55" s="301" t="s">
        <v>19</v>
      </c>
      <c r="J55" s="302"/>
      <c r="K55" s="303"/>
      <c r="L55" s="220">
        <f>L56+L57+L58</f>
        <v>635000</v>
      </c>
      <c r="M55" s="220">
        <f t="shared" ref="M55:N55" si="37">M56+M57+M58</f>
        <v>2500000</v>
      </c>
      <c r="N55" s="221">
        <f t="shared" si="37"/>
        <v>3135000</v>
      </c>
    </row>
    <row r="56" spans="1:14" s="1" customFormat="1" ht="18" customHeight="1" x14ac:dyDescent="0.2">
      <c r="A56" s="222"/>
      <c r="B56" s="304" t="s">
        <v>82</v>
      </c>
      <c r="C56" s="223" t="s">
        <v>1</v>
      </c>
      <c r="D56" s="224" t="s">
        <v>10</v>
      </c>
      <c r="E56" s="247">
        <f t="shared" ref="E56:E58" si="38">E44+E48+E52</f>
        <v>0</v>
      </c>
      <c r="F56" s="225">
        <f t="shared" ref="F56:G58" si="39">F44+F48+F52</f>
        <v>0</v>
      </c>
      <c r="G56" s="225">
        <f t="shared" si="39"/>
        <v>0</v>
      </c>
      <c r="H56" s="232"/>
      <c r="I56" s="306" t="s">
        <v>67</v>
      </c>
      <c r="J56" s="223" t="s">
        <v>1</v>
      </c>
      <c r="K56" s="224" t="s">
        <v>10</v>
      </c>
      <c r="L56" s="225">
        <f t="shared" ref="L56:N58" si="40">L44+L48+L52</f>
        <v>635000</v>
      </c>
      <c r="M56" s="225">
        <f t="shared" si="40"/>
        <v>2500000</v>
      </c>
      <c r="N56" s="226">
        <f t="shared" si="40"/>
        <v>3135000</v>
      </c>
    </row>
    <row r="57" spans="1:14" s="1" customFormat="1" ht="18" customHeight="1" x14ac:dyDescent="0.2">
      <c r="A57" s="222"/>
      <c r="B57" s="305"/>
      <c r="C57" s="223" t="s">
        <v>2</v>
      </c>
      <c r="D57" s="224" t="s">
        <v>13</v>
      </c>
      <c r="E57" s="247">
        <f t="shared" si="38"/>
        <v>0</v>
      </c>
      <c r="F57" s="225">
        <f t="shared" si="39"/>
        <v>0</v>
      </c>
      <c r="G57" s="225">
        <f t="shared" si="39"/>
        <v>0</v>
      </c>
      <c r="H57" s="232"/>
      <c r="I57" s="306"/>
      <c r="J57" s="223" t="s">
        <v>2</v>
      </c>
      <c r="K57" s="224" t="s">
        <v>13</v>
      </c>
      <c r="L57" s="225">
        <f t="shared" si="40"/>
        <v>0</v>
      </c>
      <c r="M57" s="225">
        <f t="shared" si="40"/>
        <v>0</v>
      </c>
      <c r="N57" s="226">
        <f t="shared" si="40"/>
        <v>0</v>
      </c>
    </row>
    <row r="58" spans="1:14" s="1" customFormat="1" ht="18" customHeight="1" x14ac:dyDescent="0.2">
      <c r="A58" s="222"/>
      <c r="B58" s="305"/>
      <c r="C58" s="233" t="s">
        <v>4</v>
      </c>
      <c r="D58" s="234" t="s">
        <v>12</v>
      </c>
      <c r="E58" s="225">
        <f t="shared" si="38"/>
        <v>0</v>
      </c>
      <c r="F58" s="225">
        <f t="shared" si="39"/>
        <v>0</v>
      </c>
      <c r="G58" s="225">
        <f t="shared" si="39"/>
        <v>0</v>
      </c>
      <c r="H58" s="232"/>
      <c r="I58" s="307"/>
      <c r="J58" s="233" t="s">
        <v>4</v>
      </c>
      <c r="K58" s="234" t="s">
        <v>12</v>
      </c>
      <c r="L58" s="228">
        <f t="shared" si="40"/>
        <v>0</v>
      </c>
      <c r="M58" s="228">
        <f t="shared" si="40"/>
        <v>0</v>
      </c>
      <c r="N58" s="229">
        <f t="shared" si="40"/>
        <v>0</v>
      </c>
    </row>
    <row r="59" spans="1:14" s="36" customFormat="1" ht="31.5" customHeight="1" thickBot="1" x14ac:dyDescent="0.25">
      <c r="A59" s="371" t="s">
        <v>99</v>
      </c>
      <c r="B59" s="372"/>
      <c r="C59" s="372"/>
      <c r="D59" s="372"/>
      <c r="E59" s="141">
        <f>+L55-E55</f>
        <v>635000</v>
      </c>
      <c r="F59" s="141">
        <f t="shared" ref="F59:G59" si="41">+M55-F55</f>
        <v>2500000</v>
      </c>
      <c r="G59" s="141">
        <f t="shared" si="41"/>
        <v>3135000</v>
      </c>
      <c r="H59" s="371" t="s">
        <v>100</v>
      </c>
      <c r="I59" s="372"/>
      <c r="J59" s="372"/>
      <c r="K59" s="372"/>
      <c r="L59" s="142"/>
      <c r="M59" s="143"/>
      <c r="N59" s="144"/>
    </row>
    <row r="60" spans="1:14" s="1" customFormat="1" ht="18" customHeight="1" x14ac:dyDescent="0.2">
      <c r="A60" s="236" t="s">
        <v>40</v>
      </c>
      <c r="B60" s="373" t="s">
        <v>41</v>
      </c>
      <c r="C60" s="374"/>
      <c r="D60" s="375"/>
      <c r="E60" s="237">
        <f>E61+E62+E63</f>
        <v>840000</v>
      </c>
      <c r="F60" s="237">
        <f t="shared" ref="F60:G60" si="42">F61+F62+F63</f>
        <v>21840616</v>
      </c>
      <c r="G60" s="237">
        <f t="shared" si="42"/>
        <v>22680616</v>
      </c>
      <c r="H60" s="236" t="s">
        <v>40</v>
      </c>
      <c r="I60" s="313" t="s">
        <v>43</v>
      </c>
      <c r="J60" s="314"/>
      <c r="K60" s="314"/>
      <c r="L60" s="237">
        <f>L61+L62+L63</f>
        <v>376704048</v>
      </c>
      <c r="M60" s="237">
        <f t="shared" ref="M60:N60" si="43">M61+M62+M63</f>
        <v>116588324</v>
      </c>
      <c r="N60" s="238">
        <f t="shared" si="43"/>
        <v>493292372</v>
      </c>
    </row>
    <row r="61" spans="1:14" s="1" customFormat="1" ht="18" customHeight="1" x14ac:dyDescent="0.2">
      <c r="A61" s="222"/>
      <c r="B61" s="283" t="s">
        <v>84</v>
      </c>
      <c r="C61" s="223" t="s">
        <v>1</v>
      </c>
      <c r="D61" s="224" t="s">
        <v>10</v>
      </c>
      <c r="E61" s="228">
        <f t="shared" ref="E61:G63" si="44">E37+E56</f>
        <v>840000</v>
      </c>
      <c r="F61" s="228">
        <f t="shared" si="44"/>
        <v>21705616</v>
      </c>
      <c r="G61" s="228">
        <f t="shared" si="44"/>
        <v>22545616</v>
      </c>
      <c r="H61" s="316"/>
      <c r="I61" s="318" t="s">
        <v>83</v>
      </c>
      <c r="J61" s="223" t="s">
        <v>1</v>
      </c>
      <c r="K61" s="224" t="s">
        <v>10</v>
      </c>
      <c r="L61" s="228">
        <f t="shared" ref="L61:N63" si="45">L37+L56</f>
        <v>376704048</v>
      </c>
      <c r="M61" s="228">
        <f t="shared" si="45"/>
        <v>116588324</v>
      </c>
      <c r="N61" s="229">
        <f t="shared" si="45"/>
        <v>493292372</v>
      </c>
    </row>
    <row r="62" spans="1:14" s="1" customFormat="1" ht="18" customHeight="1" x14ac:dyDescent="0.2">
      <c r="A62" s="222"/>
      <c r="B62" s="284"/>
      <c r="C62" s="223" t="s">
        <v>2</v>
      </c>
      <c r="D62" s="224" t="s">
        <v>13</v>
      </c>
      <c r="E62" s="228">
        <f>E38+E57</f>
        <v>0</v>
      </c>
      <c r="F62" s="228">
        <f t="shared" si="44"/>
        <v>0</v>
      </c>
      <c r="G62" s="228">
        <f t="shared" si="44"/>
        <v>0</v>
      </c>
      <c r="H62" s="316"/>
      <c r="I62" s="318"/>
      <c r="J62" s="223" t="s">
        <v>2</v>
      </c>
      <c r="K62" s="224" t="s">
        <v>13</v>
      </c>
      <c r="L62" s="228">
        <f t="shared" si="45"/>
        <v>0</v>
      </c>
      <c r="M62" s="228">
        <f t="shared" si="45"/>
        <v>0</v>
      </c>
      <c r="N62" s="229">
        <f t="shared" si="45"/>
        <v>0</v>
      </c>
    </row>
    <row r="63" spans="1:14" s="1" customFormat="1" ht="18" customHeight="1" x14ac:dyDescent="0.2">
      <c r="A63" s="227"/>
      <c r="B63" s="315"/>
      <c r="C63" s="223" t="s">
        <v>4</v>
      </c>
      <c r="D63" s="224" t="s">
        <v>12</v>
      </c>
      <c r="E63" s="225">
        <f>E39+E58</f>
        <v>0</v>
      </c>
      <c r="F63" s="225">
        <f t="shared" si="44"/>
        <v>135000</v>
      </c>
      <c r="G63" s="225">
        <f t="shared" si="44"/>
        <v>135000</v>
      </c>
      <c r="H63" s="317"/>
      <c r="I63" s="318"/>
      <c r="J63" s="223" t="s">
        <v>4</v>
      </c>
      <c r="K63" s="224" t="s">
        <v>12</v>
      </c>
      <c r="L63" s="225">
        <f t="shared" si="45"/>
        <v>0</v>
      </c>
      <c r="M63" s="225">
        <f t="shared" si="45"/>
        <v>0</v>
      </c>
      <c r="N63" s="226">
        <f t="shared" si="45"/>
        <v>0</v>
      </c>
    </row>
    <row r="64" spans="1:14" s="11" customFormat="1" ht="30" customHeight="1" thickBot="1" x14ac:dyDescent="0.25">
      <c r="A64" s="298" t="s">
        <v>71</v>
      </c>
      <c r="B64" s="299"/>
      <c r="C64" s="299"/>
      <c r="D64" s="300"/>
      <c r="E64" s="141">
        <f>+L60-E60</f>
        <v>375864048</v>
      </c>
      <c r="F64" s="141">
        <f>M60-F60</f>
        <v>94747708</v>
      </c>
      <c r="G64" s="141">
        <f>+N60-G60</f>
        <v>470611756</v>
      </c>
      <c r="H64" s="298" t="s">
        <v>72</v>
      </c>
      <c r="I64" s="299"/>
      <c r="J64" s="299"/>
      <c r="K64" s="300"/>
      <c r="L64" s="145"/>
      <c r="M64" s="145"/>
      <c r="N64" s="146"/>
    </row>
    <row r="65" spans="1:14" s="1" customFormat="1" ht="18" customHeight="1" x14ac:dyDescent="0.2">
      <c r="A65" s="35" t="s">
        <v>44</v>
      </c>
      <c r="B65" s="287" t="s">
        <v>42</v>
      </c>
      <c r="C65" s="288"/>
      <c r="D65" s="289"/>
      <c r="E65" s="135">
        <f>E66+E67</f>
        <v>375864048</v>
      </c>
      <c r="F65" s="135">
        <f t="shared" ref="F65:G65" si="46">F66+F67</f>
        <v>94747708</v>
      </c>
      <c r="G65" s="135">
        <f t="shared" si="46"/>
        <v>470611756</v>
      </c>
      <c r="H65" s="46" t="s">
        <v>44</v>
      </c>
      <c r="I65" s="290" t="s">
        <v>56</v>
      </c>
      <c r="J65" s="291"/>
      <c r="K65" s="292"/>
      <c r="L65" s="136">
        <f>L66+L67</f>
        <v>0</v>
      </c>
      <c r="M65" s="136">
        <f t="shared" ref="M65:N65" si="47">M66+M67</f>
        <v>0</v>
      </c>
      <c r="N65" s="137">
        <f t="shared" si="47"/>
        <v>0</v>
      </c>
    </row>
    <row r="66" spans="1:14" s="1" customFormat="1" ht="18" customHeight="1" x14ac:dyDescent="0.2">
      <c r="A66" s="28"/>
      <c r="B66" s="293" t="s">
        <v>73</v>
      </c>
      <c r="C66" s="24" t="s">
        <v>1</v>
      </c>
      <c r="D66" s="25" t="s">
        <v>85</v>
      </c>
      <c r="E66" s="124">
        <v>5619431</v>
      </c>
      <c r="F66" s="125">
        <v>23342553</v>
      </c>
      <c r="G66" s="126">
        <f>+F66+E66</f>
        <v>28961984</v>
      </c>
      <c r="H66" s="28"/>
      <c r="I66" s="293" t="s">
        <v>68</v>
      </c>
      <c r="J66" s="24" t="s">
        <v>1</v>
      </c>
      <c r="K66" s="25"/>
      <c r="L66" s="124"/>
      <c r="M66" s="49"/>
      <c r="N66" s="126"/>
    </row>
    <row r="67" spans="1:14" s="1" customFormat="1" ht="18" customHeight="1" x14ac:dyDescent="0.2">
      <c r="A67" s="28"/>
      <c r="B67" s="294"/>
      <c r="C67" s="24" t="s">
        <v>2</v>
      </c>
      <c r="D67" s="25" t="s">
        <v>88</v>
      </c>
      <c r="E67" s="124">
        <v>370244617</v>
      </c>
      <c r="F67" s="125">
        <f>4520000+66885155</f>
        <v>71405155</v>
      </c>
      <c r="G67" s="126">
        <f>+F67+E67</f>
        <v>441649772</v>
      </c>
      <c r="H67" s="28"/>
      <c r="I67" s="294"/>
      <c r="J67" s="24" t="s">
        <v>2</v>
      </c>
      <c r="K67" s="25"/>
      <c r="L67" s="124"/>
      <c r="M67" s="49"/>
      <c r="N67" s="126"/>
    </row>
    <row r="68" spans="1:14" s="7" customFormat="1" ht="18" customHeight="1" x14ac:dyDescent="0.2">
      <c r="A68" s="230" t="s">
        <v>45</v>
      </c>
      <c r="B68" s="295" t="s">
        <v>155</v>
      </c>
      <c r="C68" s="296"/>
      <c r="D68" s="297"/>
      <c r="E68" s="220">
        <f>E69+E70+E71</f>
        <v>376704048</v>
      </c>
      <c r="F68" s="220">
        <f t="shared" ref="F68:G68" si="48">F69+F70+F71</f>
        <v>116588324</v>
      </c>
      <c r="G68" s="220">
        <f t="shared" si="48"/>
        <v>493292372</v>
      </c>
      <c r="H68" s="231" t="s">
        <v>45</v>
      </c>
      <c r="I68" s="295" t="s">
        <v>156</v>
      </c>
      <c r="J68" s="296"/>
      <c r="K68" s="297"/>
      <c r="L68" s="220">
        <f>L69+L70+L71</f>
        <v>376704048</v>
      </c>
      <c r="M68" s="220">
        <f t="shared" ref="M68:N68" si="49">M69+M70+M71</f>
        <v>116588324</v>
      </c>
      <c r="N68" s="221">
        <f t="shared" si="49"/>
        <v>493292372</v>
      </c>
    </row>
    <row r="69" spans="1:14" s="7" customFormat="1" ht="18" customHeight="1" x14ac:dyDescent="0.2">
      <c r="A69" s="239"/>
      <c r="B69" s="283" t="s">
        <v>70</v>
      </c>
      <c r="C69" s="223" t="s">
        <v>1</v>
      </c>
      <c r="D69" s="224" t="s">
        <v>10</v>
      </c>
      <c r="E69" s="225">
        <f>E61+E66+E67</f>
        <v>376704048</v>
      </c>
      <c r="F69" s="225">
        <f t="shared" ref="F69:G69" si="50">F61+F66+F67</f>
        <v>116453324</v>
      </c>
      <c r="G69" s="225">
        <f t="shared" si="50"/>
        <v>493157372</v>
      </c>
      <c r="H69" s="240"/>
      <c r="I69" s="283" t="s">
        <v>69</v>
      </c>
      <c r="J69" s="223" t="s">
        <v>1</v>
      </c>
      <c r="K69" s="224" t="s">
        <v>10</v>
      </c>
      <c r="L69" s="225">
        <f>L61+L66+L67</f>
        <v>376704048</v>
      </c>
      <c r="M69" s="225">
        <f t="shared" ref="M69:N69" si="51">M61+M66+M67</f>
        <v>116588324</v>
      </c>
      <c r="N69" s="226">
        <f t="shared" si="51"/>
        <v>493292372</v>
      </c>
    </row>
    <row r="70" spans="1:14" s="7" customFormat="1" ht="18" customHeight="1" x14ac:dyDescent="0.2">
      <c r="A70" s="239"/>
      <c r="B70" s="284"/>
      <c r="C70" s="223" t="s">
        <v>2</v>
      </c>
      <c r="D70" s="224" t="s">
        <v>13</v>
      </c>
      <c r="E70" s="225">
        <f>E62</f>
        <v>0</v>
      </c>
      <c r="F70" s="225">
        <f t="shared" ref="F70:G71" si="52">F62</f>
        <v>0</v>
      </c>
      <c r="G70" s="225">
        <f t="shared" si="52"/>
        <v>0</v>
      </c>
      <c r="H70" s="240"/>
      <c r="I70" s="284"/>
      <c r="J70" s="223" t="s">
        <v>2</v>
      </c>
      <c r="K70" s="224" t="s">
        <v>13</v>
      </c>
      <c r="L70" s="225">
        <f t="shared" ref="L70:N71" si="53">L62</f>
        <v>0</v>
      </c>
      <c r="M70" s="225">
        <f t="shared" si="53"/>
        <v>0</v>
      </c>
      <c r="N70" s="226">
        <f t="shared" si="53"/>
        <v>0</v>
      </c>
    </row>
    <row r="71" spans="1:14" s="7" customFormat="1" ht="18" customHeight="1" thickBot="1" x14ac:dyDescent="0.25">
      <c r="A71" s="241"/>
      <c r="B71" s="285"/>
      <c r="C71" s="242" t="s">
        <v>4</v>
      </c>
      <c r="D71" s="243" t="s">
        <v>12</v>
      </c>
      <c r="E71" s="244">
        <f>E63</f>
        <v>0</v>
      </c>
      <c r="F71" s="244">
        <f t="shared" si="52"/>
        <v>135000</v>
      </c>
      <c r="G71" s="244">
        <f t="shared" si="52"/>
        <v>135000</v>
      </c>
      <c r="H71" s="245"/>
      <c r="I71" s="285"/>
      <c r="J71" s="242" t="s">
        <v>4</v>
      </c>
      <c r="K71" s="243" t="s">
        <v>12</v>
      </c>
      <c r="L71" s="244">
        <f t="shared" si="53"/>
        <v>0</v>
      </c>
      <c r="M71" s="244">
        <f t="shared" si="53"/>
        <v>0</v>
      </c>
      <c r="N71" s="246">
        <f t="shared" si="53"/>
        <v>0</v>
      </c>
    </row>
    <row r="74" spans="1:14" x14ac:dyDescent="0.2">
      <c r="A74" s="286"/>
      <c r="B74" s="286"/>
      <c r="C74" s="286"/>
      <c r="D74" s="286"/>
      <c r="E74" s="286"/>
      <c r="F74" s="20"/>
      <c r="G74" s="20"/>
    </row>
  </sheetData>
  <sheetProtection formatCells="0"/>
  <mergeCells count="78">
    <mergeCell ref="A7:N7"/>
    <mergeCell ref="K1:N1"/>
    <mergeCell ref="K2:N2"/>
    <mergeCell ref="A4:N4"/>
    <mergeCell ref="A5:N5"/>
    <mergeCell ref="A6:N6"/>
    <mergeCell ref="A8:N8"/>
    <mergeCell ref="D9:K9"/>
    <mergeCell ref="A10:E10"/>
    <mergeCell ref="H10:N10"/>
    <mergeCell ref="C11:D11"/>
    <mergeCell ref="J11:K11"/>
    <mergeCell ref="A12:N12"/>
    <mergeCell ref="B13:D13"/>
    <mergeCell ref="I13:K13"/>
    <mergeCell ref="B14:B17"/>
    <mergeCell ref="C14:D14"/>
    <mergeCell ref="I14:I17"/>
    <mergeCell ref="J14:K14"/>
    <mergeCell ref="B18:B21"/>
    <mergeCell ref="C18:D18"/>
    <mergeCell ref="I18:I21"/>
    <mergeCell ref="J18:K18"/>
    <mergeCell ref="B22:B25"/>
    <mergeCell ref="C22:D22"/>
    <mergeCell ref="I22:I25"/>
    <mergeCell ref="J22:K22"/>
    <mergeCell ref="A40:D40"/>
    <mergeCell ref="H40:K40"/>
    <mergeCell ref="B26:B29"/>
    <mergeCell ref="C26:D26"/>
    <mergeCell ref="I26:I29"/>
    <mergeCell ref="J26:K26"/>
    <mergeCell ref="A30:G35"/>
    <mergeCell ref="I30:I35"/>
    <mergeCell ref="J30:K30"/>
    <mergeCell ref="B36:D36"/>
    <mergeCell ref="I36:K36"/>
    <mergeCell ref="B37:B39"/>
    <mergeCell ref="H37:H39"/>
    <mergeCell ref="I37:I39"/>
    <mergeCell ref="A41:N41"/>
    <mergeCell ref="B42:D42"/>
    <mergeCell ref="I42:K42"/>
    <mergeCell ref="B43:B46"/>
    <mergeCell ref="C43:D43"/>
    <mergeCell ref="I43:I46"/>
    <mergeCell ref="J43:K43"/>
    <mergeCell ref="B47:B50"/>
    <mergeCell ref="C47:D47"/>
    <mergeCell ref="I47:I50"/>
    <mergeCell ref="J47:K47"/>
    <mergeCell ref="B51:B54"/>
    <mergeCell ref="C51:D51"/>
    <mergeCell ref="I51:I54"/>
    <mergeCell ref="J51:K51"/>
    <mergeCell ref="A64:D64"/>
    <mergeCell ref="H64:K64"/>
    <mergeCell ref="B55:D55"/>
    <mergeCell ref="I55:K55"/>
    <mergeCell ref="B56:B58"/>
    <mergeCell ref="I56:I58"/>
    <mergeCell ref="A59:D59"/>
    <mergeCell ref="H59:K59"/>
    <mergeCell ref="B60:D60"/>
    <mergeCell ref="I60:K60"/>
    <mergeCell ref="B61:B63"/>
    <mergeCell ref="H61:H63"/>
    <mergeCell ref="I61:I63"/>
    <mergeCell ref="B69:B71"/>
    <mergeCell ref="I69:I71"/>
    <mergeCell ref="A74:E74"/>
    <mergeCell ref="B65:D65"/>
    <mergeCell ref="I65:K65"/>
    <mergeCell ref="B66:B67"/>
    <mergeCell ref="I66:I67"/>
    <mergeCell ref="B68:D68"/>
    <mergeCell ref="I68:K68"/>
  </mergeCells>
  <printOptions horizontalCentered="1"/>
  <pageMargins left="0.19685039370078741" right="0.19685039370078741" top="3.937007874015748E-2" bottom="0" header="0.43307086614173229" footer="0.51181102362204722"/>
  <pageSetup paperSize="9" scale="64" orientation="landscape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252D-51AA-4D3A-B6E7-31523746038B}">
  <sheetPr>
    <tabColor theme="6" tint="0.79998168889431442"/>
  </sheetPr>
  <dimension ref="A1:O34"/>
  <sheetViews>
    <sheetView topLeftCell="A7" zoomScaleNormal="100" workbookViewId="0">
      <selection activeCell="E25" sqref="E25"/>
    </sheetView>
  </sheetViews>
  <sheetFormatPr defaultRowHeight="15.75" x14ac:dyDescent="0.25"/>
  <cols>
    <col min="1" max="1" width="4.5703125" style="4" customWidth="1"/>
    <col min="2" max="2" width="31.7109375" style="4" customWidth="1"/>
    <col min="3" max="3" width="29.85546875" style="4" customWidth="1"/>
    <col min="4" max="4" width="8" style="4" customWidth="1"/>
    <col min="5" max="5" width="14.140625" style="4" customWidth="1"/>
    <col min="6" max="6" width="12.140625" style="4" customWidth="1"/>
    <col min="7" max="7" width="12.7109375" style="4" customWidth="1"/>
    <col min="8" max="8" width="14.7109375" style="4" customWidth="1"/>
    <col min="9" max="9" width="14.28515625" style="4" customWidth="1"/>
    <col min="10" max="10" width="12.7109375" style="4" customWidth="1"/>
    <col min="11" max="11" width="14.7109375" style="4" customWidth="1"/>
    <col min="12" max="12" width="11.28515625" style="4" customWidth="1"/>
    <col min="13" max="13" width="9.140625" style="4"/>
    <col min="14" max="14" width="11.28515625" style="4" bestFit="1" customWidth="1"/>
    <col min="15" max="16384" width="9.140625" style="4"/>
  </cols>
  <sheetData>
    <row r="1" spans="1:15" x14ac:dyDescent="0.25">
      <c r="F1" s="370" t="s">
        <v>217</v>
      </c>
      <c r="G1" s="370"/>
      <c r="H1" s="370"/>
      <c r="I1" s="370"/>
      <c r="J1" s="370"/>
      <c r="K1" s="370"/>
      <c r="L1" s="370"/>
      <c r="M1" s="48"/>
    </row>
    <row r="2" spans="1:15" x14ac:dyDescent="0.25">
      <c r="A2" s="83"/>
      <c r="B2" s="83"/>
      <c r="C2" s="83"/>
      <c r="D2" s="83"/>
      <c r="E2" s="81"/>
      <c r="F2" s="370" t="s">
        <v>218</v>
      </c>
      <c r="G2" s="370"/>
      <c r="H2" s="370"/>
      <c r="I2" s="370"/>
      <c r="J2" s="370"/>
      <c r="K2" s="370"/>
      <c r="L2" s="370"/>
    </row>
    <row r="3" spans="1:15" x14ac:dyDescent="0.25">
      <c r="A3" s="83"/>
      <c r="B3" s="83"/>
      <c r="C3" s="83"/>
      <c r="D3" s="83"/>
      <c r="E3" s="81"/>
      <c r="F3" s="20"/>
      <c r="G3" s="20"/>
      <c r="H3" s="20"/>
      <c r="I3" s="20"/>
      <c r="J3" s="20"/>
      <c r="K3" s="20"/>
      <c r="L3" s="20"/>
    </row>
    <row r="4" spans="1:15" x14ac:dyDescent="0.25">
      <c r="A4" s="361" t="s">
        <v>179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5" x14ac:dyDescent="0.25">
      <c r="A5" s="402" t="s">
        <v>141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5" s="3" customFormat="1" x14ac:dyDescent="0.25">
      <c r="A6" s="361" t="s">
        <v>212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27"/>
    </row>
    <row r="7" spans="1:15" s="3" customFormat="1" x14ac:dyDescent="0.25">
      <c r="A7" s="361" t="s">
        <v>213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27"/>
    </row>
    <row r="8" spans="1:15" ht="16.5" thickBot="1" x14ac:dyDescent="0.3">
      <c r="A8" s="39"/>
      <c r="B8" s="39"/>
      <c r="C8" s="39"/>
      <c r="D8" s="39"/>
      <c r="F8" s="3"/>
      <c r="G8" s="3"/>
      <c r="H8" s="3"/>
      <c r="I8" s="3"/>
      <c r="J8" s="40"/>
      <c r="K8" s="403" t="s">
        <v>163</v>
      </c>
      <c r="L8" s="403"/>
    </row>
    <row r="9" spans="1:15" x14ac:dyDescent="0.25">
      <c r="A9" s="388" t="s">
        <v>9</v>
      </c>
      <c r="B9" s="391" t="s">
        <v>106</v>
      </c>
      <c r="C9" s="391"/>
      <c r="D9" s="391"/>
      <c r="E9" s="392" t="s">
        <v>107</v>
      </c>
      <c r="F9" s="392"/>
      <c r="G9" s="392"/>
      <c r="H9" s="392"/>
      <c r="I9" s="392" t="s">
        <v>108</v>
      </c>
      <c r="J9" s="392"/>
      <c r="K9" s="392"/>
      <c r="L9" s="385" t="s">
        <v>109</v>
      </c>
    </row>
    <row r="10" spans="1:15" ht="31.5" x14ac:dyDescent="0.25">
      <c r="A10" s="389"/>
      <c r="B10" s="393" t="s">
        <v>110</v>
      </c>
      <c r="C10" s="393" t="s">
        <v>111</v>
      </c>
      <c r="D10" s="395" t="s">
        <v>140</v>
      </c>
      <c r="E10" s="105" t="s">
        <v>112</v>
      </c>
      <c r="F10" s="105" t="s">
        <v>113</v>
      </c>
      <c r="G10" s="104" t="s">
        <v>114</v>
      </c>
      <c r="H10" s="105" t="s">
        <v>115</v>
      </c>
      <c r="I10" s="397" t="s">
        <v>116</v>
      </c>
      <c r="J10" s="397" t="s">
        <v>113</v>
      </c>
      <c r="K10" s="397" t="s">
        <v>115</v>
      </c>
      <c r="L10" s="386"/>
    </row>
    <row r="11" spans="1:15" ht="16.5" thickBot="1" x14ac:dyDescent="0.3">
      <c r="A11" s="390"/>
      <c r="B11" s="394"/>
      <c r="C11" s="394"/>
      <c r="D11" s="396"/>
      <c r="E11" s="398" t="s">
        <v>117</v>
      </c>
      <c r="F11" s="398"/>
      <c r="G11" s="398"/>
      <c r="H11" s="398"/>
      <c r="I11" s="398"/>
      <c r="J11" s="398"/>
      <c r="K11" s="398"/>
      <c r="L11" s="387"/>
    </row>
    <row r="12" spans="1:15" ht="17.100000000000001" customHeight="1" x14ac:dyDescent="0.25">
      <c r="A12" s="399" t="s">
        <v>181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1"/>
    </row>
    <row r="13" spans="1:15" s="161" customFormat="1" ht="17.100000000000001" customHeight="1" x14ac:dyDescent="0.25">
      <c r="A13" s="50" t="s">
        <v>1</v>
      </c>
      <c r="B13" s="43" t="s">
        <v>182</v>
      </c>
      <c r="C13" s="43" t="s">
        <v>183</v>
      </c>
      <c r="D13" s="51">
        <v>0.95</v>
      </c>
      <c r="E13" s="67">
        <v>15202279</v>
      </c>
      <c r="F13" s="65">
        <v>0</v>
      </c>
      <c r="G13" s="67">
        <f>2850427+6118434</f>
        <v>8968861</v>
      </c>
      <c r="H13" s="67">
        <f t="shared" ref="H13:H14" si="0">SUM(E13:G13)</f>
        <v>24171140</v>
      </c>
      <c r="I13" s="67">
        <f>19002849+6118434</f>
        <v>25121283</v>
      </c>
      <c r="J13" s="65">
        <v>0</v>
      </c>
      <c r="K13" s="67">
        <f t="shared" ref="K13:K25" si="1">SUM(I13:J13)</f>
        <v>25121283</v>
      </c>
      <c r="L13" s="68">
        <f>K13-H13</f>
        <v>950143</v>
      </c>
      <c r="N13" s="190"/>
      <c r="O13" s="190"/>
    </row>
    <row r="14" spans="1:15" s="160" customFormat="1" ht="17.100000000000001" customHeight="1" x14ac:dyDescent="0.25">
      <c r="A14" s="50" t="s">
        <v>2</v>
      </c>
      <c r="B14" s="43" t="s">
        <v>184</v>
      </c>
      <c r="C14" s="43" t="s">
        <v>185</v>
      </c>
      <c r="D14" s="51">
        <v>0.95</v>
      </c>
      <c r="E14" s="65">
        <v>16337311</v>
      </c>
      <c r="F14" s="65">
        <v>0</v>
      </c>
      <c r="G14" s="65">
        <f>3063246+6158298</f>
        <v>9221544</v>
      </c>
      <c r="H14" s="65">
        <f t="shared" si="0"/>
        <v>25558855</v>
      </c>
      <c r="I14" s="65">
        <f>20421639+6158298</f>
        <v>26579937</v>
      </c>
      <c r="J14" s="65">
        <v>0</v>
      </c>
      <c r="K14" s="65">
        <f t="shared" si="1"/>
        <v>26579937</v>
      </c>
      <c r="L14" s="66">
        <f t="shared" ref="L14:L28" si="2">K14-H14</f>
        <v>1021082</v>
      </c>
      <c r="N14" s="282"/>
      <c r="O14" s="190"/>
    </row>
    <row r="15" spans="1:15" s="160" customFormat="1" ht="17.100000000000001" customHeight="1" x14ac:dyDescent="0.25">
      <c r="A15" s="50" t="s">
        <v>4</v>
      </c>
      <c r="B15" s="43" t="s">
        <v>186</v>
      </c>
      <c r="C15" s="43" t="s">
        <v>187</v>
      </c>
      <c r="D15" s="51">
        <v>0.95</v>
      </c>
      <c r="E15" s="65">
        <f>20827294+9191461</f>
        <v>30018755</v>
      </c>
      <c r="F15" s="65">
        <v>0</v>
      </c>
      <c r="G15" s="65">
        <v>0</v>
      </c>
      <c r="H15" s="65">
        <f t="shared" ref="H15:H25" si="3">SUM(E15:G15)</f>
        <v>30018755</v>
      </c>
      <c r="I15" s="65">
        <f>21923467+7162561</f>
        <v>29086028</v>
      </c>
      <c r="J15" s="65">
        <v>0</v>
      </c>
      <c r="K15" s="65">
        <f t="shared" si="1"/>
        <v>29086028</v>
      </c>
      <c r="L15" s="66">
        <v>1096173</v>
      </c>
      <c r="N15" s="282"/>
      <c r="O15" s="190"/>
    </row>
    <row r="16" spans="1:15" s="160" customFormat="1" ht="17.100000000000001" customHeight="1" x14ac:dyDescent="0.25">
      <c r="A16" s="50" t="s">
        <v>5</v>
      </c>
      <c r="B16" s="43" t="s">
        <v>188</v>
      </c>
      <c r="C16" s="43" t="s">
        <v>189</v>
      </c>
      <c r="D16" s="51">
        <v>0.95</v>
      </c>
      <c r="E16" s="65">
        <v>14724234</v>
      </c>
      <c r="F16" s="65">
        <v>0</v>
      </c>
      <c r="G16" s="65">
        <f>2760794+5060808</f>
        <v>7821602</v>
      </c>
      <c r="H16" s="65">
        <f t="shared" si="3"/>
        <v>22545836</v>
      </c>
      <c r="I16" s="65">
        <f>18405293+5060808</f>
        <v>23466101</v>
      </c>
      <c r="J16" s="65">
        <v>0</v>
      </c>
      <c r="K16" s="65">
        <f t="shared" si="1"/>
        <v>23466101</v>
      </c>
      <c r="L16" s="66">
        <f t="shared" si="2"/>
        <v>920265</v>
      </c>
      <c r="N16" s="282"/>
      <c r="O16" s="190"/>
    </row>
    <row r="17" spans="1:15" s="160" customFormat="1" ht="17.100000000000001" customHeight="1" x14ac:dyDescent="0.25">
      <c r="A17" s="50" t="s">
        <v>7</v>
      </c>
      <c r="B17" s="54" t="s">
        <v>190</v>
      </c>
      <c r="C17" s="43" t="s">
        <v>191</v>
      </c>
      <c r="D17" s="51">
        <v>0.95</v>
      </c>
      <c r="E17" s="65">
        <f>22905818+7188710</f>
        <v>30094528</v>
      </c>
      <c r="F17" s="65">
        <v>0</v>
      </c>
      <c r="G17" s="65">
        <v>0</v>
      </c>
      <c r="H17" s="65">
        <f t="shared" si="3"/>
        <v>30094528</v>
      </c>
      <c r="I17" s="65">
        <f>24111387+5408693</f>
        <v>29520080</v>
      </c>
      <c r="J17" s="65">
        <v>0</v>
      </c>
      <c r="K17" s="65">
        <f t="shared" si="1"/>
        <v>29520080</v>
      </c>
      <c r="L17" s="66">
        <v>1205569</v>
      </c>
      <c r="N17" s="282"/>
      <c r="O17" s="190"/>
    </row>
    <row r="18" spans="1:15" s="160" customFormat="1" ht="17.100000000000001" customHeight="1" x14ac:dyDescent="0.25">
      <c r="A18" s="50" t="s">
        <v>28</v>
      </c>
      <c r="B18" s="187" t="s">
        <v>229</v>
      </c>
      <c r="C18" s="169" t="s">
        <v>230</v>
      </c>
      <c r="D18" s="51">
        <v>0.95</v>
      </c>
      <c r="E18" s="65">
        <v>15578955</v>
      </c>
      <c r="F18" s="65">
        <v>0</v>
      </c>
      <c r="G18" s="65">
        <v>0</v>
      </c>
      <c r="H18" s="65">
        <f t="shared" si="3"/>
        <v>15578955</v>
      </c>
      <c r="I18" s="65">
        <v>16398900</v>
      </c>
      <c r="J18" s="65">
        <v>0</v>
      </c>
      <c r="K18" s="65">
        <f t="shared" si="1"/>
        <v>16398900</v>
      </c>
      <c r="L18" s="66">
        <f t="shared" si="2"/>
        <v>819945</v>
      </c>
      <c r="N18" s="282"/>
      <c r="O18" s="190"/>
    </row>
    <row r="19" spans="1:15" s="160" customFormat="1" ht="17.100000000000001" customHeight="1" x14ac:dyDescent="0.25">
      <c r="A19" s="50" t="s">
        <v>89</v>
      </c>
      <c r="B19" s="187" t="s">
        <v>231</v>
      </c>
      <c r="C19" s="169" t="s">
        <v>232</v>
      </c>
      <c r="D19" s="51">
        <v>0.95</v>
      </c>
      <c r="E19" s="65">
        <v>20727235</v>
      </c>
      <c r="F19" s="65">
        <v>896800</v>
      </c>
      <c r="G19" s="65">
        <v>0</v>
      </c>
      <c r="H19" s="65">
        <f t="shared" si="3"/>
        <v>21624035</v>
      </c>
      <c r="I19" s="65">
        <v>21641143</v>
      </c>
      <c r="J19" s="65">
        <v>1121000</v>
      </c>
      <c r="K19" s="65">
        <f t="shared" si="1"/>
        <v>22762143</v>
      </c>
      <c r="L19" s="66">
        <f t="shared" si="2"/>
        <v>1138108</v>
      </c>
      <c r="N19" s="282"/>
      <c r="O19" s="190"/>
    </row>
    <row r="20" spans="1:15" s="161" customFormat="1" ht="17.100000000000001" customHeight="1" x14ac:dyDescent="0.25">
      <c r="A20" s="50" t="s">
        <v>161</v>
      </c>
      <c r="B20" s="43" t="s">
        <v>168</v>
      </c>
      <c r="C20" s="169">
        <v>101118780</v>
      </c>
      <c r="D20" s="51">
        <v>0.754</v>
      </c>
      <c r="E20" s="65">
        <v>11920000</v>
      </c>
      <c r="F20" s="65">
        <v>1000000</v>
      </c>
      <c r="G20" s="65">
        <v>0</v>
      </c>
      <c r="H20" s="65">
        <f t="shared" si="3"/>
        <v>12920000</v>
      </c>
      <c r="I20" s="65">
        <v>16129640</v>
      </c>
      <c r="J20" s="65">
        <v>1000000</v>
      </c>
      <c r="K20" s="65">
        <f t="shared" si="1"/>
        <v>17129640</v>
      </c>
      <c r="L20" s="66">
        <f t="shared" si="2"/>
        <v>4209640</v>
      </c>
      <c r="M20" s="190"/>
      <c r="N20" s="190"/>
      <c r="O20" s="190"/>
    </row>
    <row r="21" spans="1:15" s="161" customFormat="1" ht="17.100000000000001" customHeight="1" x14ac:dyDescent="0.25">
      <c r="A21" s="50" t="s">
        <v>162</v>
      </c>
      <c r="B21" s="54" t="s">
        <v>137</v>
      </c>
      <c r="C21" s="52" t="s">
        <v>139</v>
      </c>
      <c r="D21" s="51">
        <v>1</v>
      </c>
      <c r="E21" s="65">
        <v>0</v>
      </c>
      <c r="F21" s="65">
        <v>0</v>
      </c>
      <c r="G21" s="65">
        <v>5023335</v>
      </c>
      <c r="H21" s="65">
        <f t="shared" si="3"/>
        <v>5023335</v>
      </c>
      <c r="I21" s="65">
        <v>5023335</v>
      </c>
      <c r="J21" s="65">
        <v>0</v>
      </c>
      <c r="K21" s="65">
        <f t="shared" si="1"/>
        <v>5023335</v>
      </c>
      <c r="L21" s="66">
        <f t="shared" si="2"/>
        <v>0</v>
      </c>
      <c r="N21" s="190"/>
      <c r="O21" s="190"/>
    </row>
    <row r="22" spans="1:15" ht="17.100000000000001" customHeight="1" x14ac:dyDescent="0.25">
      <c r="A22" s="50" t="s">
        <v>157</v>
      </c>
      <c r="B22" s="192" t="s">
        <v>147</v>
      </c>
      <c r="C22" s="191" t="s">
        <v>146</v>
      </c>
      <c r="D22" s="42">
        <v>1</v>
      </c>
      <c r="E22" s="65">
        <v>0</v>
      </c>
      <c r="F22" s="65">
        <v>0</v>
      </c>
      <c r="G22" s="65">
        <v>26273766</v>
      </c>
      <c r="H22" s="65">
        <f t="shared" si="3"/>
        <v>26273766</v>
      </c>
      <c r="I22" s="65">
        <v>26273766</v>
      </c>
      <c r="J22" s="65">
        <v>0</v>
      </c>
      <c r="K22" s="65">
        <f t="shared" si="1"/>
        <v>26273766</v>
      </c>
      <c r="L22" s="66">
        <f t="shared" si="2"/>
        <v>0</v>
      </c>
    </row>
    <row r="23" spans="1:15" ht="17.100000000000001" customHeight="1" x14ac:dyDescent="0.25">
      <c r="A23" s="50" t="s">
        <v>132</v>
      </c>
      <c r="B23" s="192" t="s">
        <v>170</v>
      </c>
      <c r="C23" s="191" t="s">
        <v>169</v>
      </c>
      <c r="D23" s="42">
        <v>1</v>
      </c>
      <c r="E23" s="65">
        <v>11594464</v>
      </c>
      <c r="F23" s="65">
        <v>0</v>
      </c>
      <c r="G23" s="65">
        <v>0</v>
      </c>
      <c r="H23" s="65">
        <f t="shared" si="3"/>
        <v>11594464</v>
      </c>
      <c r="I23" s="65">
        <v>5714364</v>
      </c>
      <c r="J23" s="65">
        <v>5880100</v>
      </c>
      <c r="K23" s="65">
        <f t="shared" si="1"/>
        <v>11594464</v>
      </c>
      <c r="L23" s="66">
        <f t="shared" si="2"/>
        <v>0</v>
      </c>
      <c r="M23" s="10"/>
      <c r="O23" s="10"/>
    </row>
    <row r="24" spans="1:15" ht="17.100000000000001" customHeight="1" x14ac:dyDescent="0.25">
      <c r="A24" s="50" t="s">
        <v>133</v>
      </c>
      <c r="B24" s="189" t="s">
        <v>177</v>
      </c>
      <c r="C24" s="53" t="s">
        <v>178</v>
      </c>
      <c r="D24" s="42">
        <v>1</v>
      </c>
      <c r="E24" s="65">
        <v>0</v>
      </c>
      <c r="F24" s="65">
        <v>0</v>
      </c>
      <c r="G24" s="65">
        <v>2066271</v>
      </c>
      <c r="H24" s="65">
        <f t="shared" si="3"/>
        <v>2066271</v>
      </c>
      <c r="I24" s="65">
        <v>2066271</v>
      </c>
      <c r="J24" s="65">
        <v>0</v>
      </c>
      <c r="K24" s="65">
        <f t="shared" si="1"/>
        <v>2066271</v>
      </c>
      <c r="L24" s="66">
        <f>K24-H24</f>
        <v>0</v>
      </c>
    </row>
    <row r="25" spans="1:15" ht="17.100000000000001" customHeight="1" x14ac:dyDescent="0.25">
      <c r="A25" s="50" t="s">
        <v>134</v>
      </c>
      <c r="B25" s="187" t="s">
        <v>175</v>
      </c>
      <c r="C25" s="188" t="s">
        <v>176</v>
      </c>
      <c r="D25" s="42">
        <v>1</v>
      </c>
      <c r="E25" s="65">
        <f>278212008+280534559</f>
        <v>558746567</v>
      </c>
      <c r="F25" s="65">
        <v>0</v>
      </c>
      <c r="G25" s="65">
        <v>126154262</v>
      </c>
      <c r="H25" s="65">
        <f t="shared" si="3"/>
        <v>684900829</v>
      </c>
      <c r="I25" s="65">
        <f>376883048+280534559</f>
        <v>657417607</v>
      </c>
      <c r="J25" s="65">
        <v>27483222</v>
      </c>
      <c r="K25" s="65">
        <f t="shared" si="1"/>
        <v>684900829</v>
      </c>
      <c r="L25" s="66">
        <f t="shared" si="2"/>
        <v>0</v>
      </c>
      <c r="M25" s="10"/>
      <c r="O25" s="10"/>
    </row>
    <row r="26" spans="1:15" ht="17.100000000000001" customHeight="1" x14ac:dyDescent="0.25">
      <c r="A26" s="50" t="s">
        <v>135</v>
      </c>
      <c r="B26" s="54" t="s">
        <v>154</v>
      </c>
      <c r="C26" s="52" t="s">
        <v>153</v>
      </c>
      <c r="D26" s="51">
        <v>1</v>
      </c>
      <c r="E26" s="65">
        <v>0</v>
      </c>
      <c r="F26" s="65">
        <v>0</v>
      </c>
      <c r="G26" s="65">
        <v>191995</v>
      </c>
      <c r="H26" s="65">
        <f>SUM(E26:G26)</f>
        <v>191995</v>
      </c>
      <c r="I26" s="65">
        <v>191995</v>
      </c>
      <c r="J26" s="65">
        <v>0</v>
      </c>
      <c r="K26" s="65">
        <f>SUM(I26:J26)</f>
        <v>191995</v>
      </c>
      <c r="L26" s="66">
        <f>K26-H26</f>
        <v>0</v>
      </c>
      <c r="M26" s="10"/>
    </row>
    <row r="27" spans="1:15" ht="17.100000000000001" customHeight="1" x14ac:dyDescent="0.25">
      <c r="A27" s="50" t="s">
        <v>136</v>
      </c>
      <c r="B27" s="54" t="s">
        <v>151</v>
      </c>
      <c r="C27" s="52" t="s">
        <v>152</v>
      </c>
      <c r="D27" s="51">
        <v>1</v>
      </c>
      <c r="E27" s="67">
        <v>0</v>
      </c>
      <c r="F27" s="65">
        <v>0</v>
      </c>
      <c r="G27" s="69">
        <v>283673</v>
      </c>
      <c r="H27" s="41">
        <f t="shared" ref="H27" si="4">SUM(E27:G27)</f>
        <v>283673</v>
      </c>
      <c r="I27" s="65">
        <v>283673</v>
      </c>
      <c r="J27" s="41">
        <v>0</v>
      </c>
      <c r="K27" s="41">
        <f>SUM(I27:J27)</f>
        <v>283673</v>
      </c>
      <c r="L27" s="66">
        <f>K27-H27</f>
        <v>0</v>
      </c>
      <c r="M27" s="10"/>
    </row>
    <row r="28" spans="1:15" ht="17.100000000000001" customHeight="1" x14ac:dyDescent="0.25">
      <c r="A28" s="50" t="s">
        <v>144</v>
      </c>
      <c r="B28" s="54" t="s">
        <v>233</v>
      </c>
      <c r="C28" s="191" t="s">
        <v>234</v>
      </c>
      <c r="D28" s="51">
        <v>1</v>
      </c>
      <c r="E28" s="65">
        <v>0</v>
      </c>
      <c r="F28" s="65">
        <v>0</v>
      </c>
      <c r="G28" s="65">
        <v>42397</v>
      </c>
      <c r="H28" s="65">
        <f>SUM(E28:G28)</f>
        <v>42397</v>
      </c>
      <c r="I28" s="65">
        <v>42397</v>
      </c>
      <c r="J28" s="65">
        <v>0</v>
      </c>
      <c r="K28" s="65">
        <f>SUM(I28:J28)</f>
        <v>42397</v>
      </c>
      <c r="L28" s="66">
        <f t="shared" si="2"/>
        <v>0</v>
      </c>
      <c r="M28" s="10"/>
    </row>
    <row r="29" spans="1:15" ht="17.100000000000001" customHeight="1" x14ac:dyDescent="0.25">
      <c r="A29" s="277" t="s">
        <v>145</v>
      </c>
      <c r="B29" s="278" t="s">
        <v>247</v>
      </c>
      <c r="C29" s="280" t="s">
        <v>248</v>
      </c>
      <c r="D29" s="279">
        <v>1</v>
      </c>
      <c r="E29" s="65">
        <v>1064771551</v>
      </c>
      <c r="F29" s="65">
        <v>52113449</v>
      </c>
      <c r="G29" s="65">
        <v>0</v>
      </c>
      <c r="H29" s="65">
        <f>SUM(E29:G29)</f>
        <v>1116885000</v>
      </c>
      <c r="I29" s="65">
        <v>1064771551</v>
      </c>
      <c r="J29" s="65">
        <v>52113449</v>
      </c>
      <c r="K29" s="65">
        <f>SUM(I29:J29)</f>
        <v>1116885000</v>
      </c>
      <c r="L29" s="66">
        <f t="shared" ref="L29" si="5">K29-H29</f>
        <v>0</v>
      </c>
      <c r="M29" s="10"/>
    </row>
    <row r="30" spans="1:15" ht="17.100000000000001" customHeight="1" thickBot="1" x14ac:dyDescent="0.3">
      <c r="A30" s="376" t="s">
        <v>192</v>
      </c>
      <c r="B30" s="377"/>
      <c r="C30" s="377"/>
      <c r="D30" s="377"/>
      <c r="E30" s="107">
        <f>SUM(E13:E29)</f>
        <v>1789715879</v>
      </c>
      <c r="F30" s="107">
        <f t="shared" ref="F30:L30" si="6">SUM(F13:F29)</f>
        <v>54010249</v>
      </c>
      <c r="G30" s="107">
        <f t="shared" si="6"/>
        <v>186047706</v>
      </c>
      <c r="H30" s="107">
        <f t="shared" si="6"/>
        <v>2029773834</v>
      </c>
      <c r="I30" s="107">
        <f t="shared" si="6"/>
        <v>1949728071</v>
      </c>
      <c r="J30" s="107">
        <f t="shared" si="6"/>
        <v>87597771</v>
      </c>
      <c r="K30" s="107">
        <f t="shared" si="6"/>
        <v>2037325842</v>
      </c>
      <c r="L30" s="108">
        <f t="shared" si="6"/>
        <v>11360925</v>
      </c>
    </row>
    <row r="31" spans="1:15" ht="17.100000000000001" customHeight="1" x14ac:dyDescent="0.25">
      <c r="A31" s="378" t="s">
        <v>193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80"/>
    </row>
    <row r="32" spans="1:15" ht="17.100000000000001" customHeight="1" x14ac:dyDescent="0.25">
      <c r="A32" s="162" t="s">
        <v>1</v>
      </c>
      <c r="B32" s="53" t="s">
        <v>129</v>
      </c>
      <c r="C32" s="163" t="s">
        <v>138</v>
      </c>
      <c r="D32" s="42">
        <v>1</v>
      </c>
      <c r="E32" s="58">
        <v>0</v>
      </c>
      <c r="F32" s="58">
        <v>0</v>
      </c>
      <c r="G32" s="58">
        <v>5619431</v>
      </c>
      <c r="H32" s="58">
        <f>E32+F32+G32</f>
        <v>5619431</v>
      </c>
      <c r="I32" s="58">
        <v>5619431</v>
      </c>
      <c r="J32" s="58">
        <v>0</v>
      </c>
      <c r="K32" s="58">
        <f>I32+J32</f>
        <v>5619431</v>
      </c>
      <c r="L32" s="59">
        <v>0</v>
      </c>
    </row>
    <row r="33" spans="1:12" ht="17.100000000000001" customHeight="1" thickBot="1" x14ac:dyDescent="0.3">
      <c r="A33" s="381" t="s">
        <v>194</v>
      </c>
      <c r="B33" s="382"/>
      <c r="C33" s="382"/>
      <c r="D33" s="382"/>
      <c r="E33" s="164">
        <f>SUM(E32)</f>
        <v>0</v>
      </c>
      <c r="F33" s="164">
        <f t="shared" ref="F33:L33" si="7">SUM(F32)</f>
        <v>0</v>
      </c>
      <c r="G33" s="164">
        <f t="shared" si="7"/>
        <v>5619431</v>
      </c>
      <c r="H33" s="164">
        <f t="shared" si="7"/>
        <v>5619431</v>
      </c>
      <c r="I33" s="164">
        <f t="shared" si="7"/>
        <v>5619431</v>
      </c>
      <c r="J33" s="164">
        <f t="shared" si="7"/>
        <v>0</v>
      </c>
      <c r="K33" s="164">
        <f t="shared" si="7"/>
        <v>5619431</v>
      </c>
      <c r="L33" s="165">
        <f t="shared" si="7"/>
        <v>0</v>
      </c>
    </row>
    <row r="34" spans="1:12" ht="17.100000000000001" customHeight="1" thickBot="1" x14ac:dyDescent="0.3">
      <c r="A34" s="383" t="s">
        <v>124</v>
      </c>
      <c r="B34" s="384"/>
      <c r="C34" s="384"/>
      <c r="D34" s="384"/>
      <c r="E34" s="166">
        <f>E30+E33</f>
        <v>1789715879</v>
      </c>
      <c r="F34" s="166">
        <f t="shared" ref="F34" si="8">F30+F33</f>
        <v>54010249</v>
      </c>
      <c r="G34" s="166">
        <f>G30+G33</f>
        <v>191667137</v>
      </c>
      <c r="H34" s="166">
        <f t="shared" ref="H34" si="9">H30+H33</f>
        <v>2035393265</v>
      </c>
      <c r="I34" s="166">
        <f>I30+I33</f>
        <v>1955347502</v>
      </c>
      <c r="J34" s="166">
        <f t="shared" ref="J34:L34" si="10">J30+J33</f>
        <v>87597771</v>
      </c>
      <c r="K34" s="166">
        <f>K30+K33</f>
        <v>2042945273</v>
      </c>
      <c r="L34" s="167">
        <f t="shared" si="10"/>
        <v>11360925</v>
      </c>
    </row>
  </sheetData>
  <mergeCells count="24">
    <mergeCell ref="A12:L12"/>
    <mergeCell ref="F1:L1"/>
    <mergeCell ref="A4:L4"/>
    <mergeCell ref="A5:L5"/>
    <mergeCell ref="A7:L7"/>
    <mergeCell ref="K8:L8"/>
    <mergeCell ref="F2:L2"/>
    <mergeCell ref="A6:L6"/>
    <mergeCell ref="A30:D30"/>
    <mergeCell ref="A31:L31"/>
    <mergeCell ref="A33:D33"/>
    <mergeCell ref="A34:D34"/>
    <mergeCell ref="L9:L11"/>
    <mergeCell ref="A9:A11"/>
    <mergeCell ref="B9:D9"/>
    <mergeCell ref="E9:H9"/>
    <mergeCell ref="I9:K9"/>
    <mergeCell ref="B10:B11"/>
    <mergeCell ref="C10:C11"/>
    <mergeCell ref="D10:D11"/>
    <mergeCell ref="I10:I11"/>
    <mergeCell ref="J10:J11"/>
    <mergeCell ref="K10:K11"/>
    <mergeCell ref="E11:H11"/>
  </mergeCells>
  <phoneticPr fontId="35" type="noConversion"/>
  <pageMargins left="0.11811023622047245" right="0.11811023622047245" top="0.15748031496062992" bottom="0.15748031496062992" header="0.31496062992125984" footer="0.31496062992125984"/>
  <pageSetup paperSize="9" scale="80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B09F-85B6-40BB-8475-7648E851D147}">
  <sheetPr>
    <tabColor theme="6" tint="0.79998168889431442"/>
  </sheetPr>
  <dimension ref="A1:O70"/>
  <sheetViews>
    <sheetView topLeftCell="A4" zoomScaleNormal="100" workbookViewId="0">
      <selection activeCell="B28" sqref="B28:B30"/>
    </sheetView>
  </sheetViews>
  <sheetFormatPr defaultRowHeight="15.75" x14ac:dyDescent="0.25"/>
  <cols>
    <col min="1" max="1" width="4.5703125" style="72" customWidth="1"/>
    <col min="2" max="2" width="15.7109375" style="72" customWidth="1"/>
    <col min="3" max="3" width="27.7109375" style="72" customWidth="1"/>
    <col min="4" max="4" width="8.7109375" style="72" customWidth="1"/>
    <col min="5" max="5" width="13.7109375" style="72" customWidth="1"/>
    <col min="6" max="6" width="14.5703125" style="72" customWidth="1"/>
    <col min="7" max="7" width="13.7109375" style="72" customWidth="1"/>
    <col min="8" max="10" width="12.7109375" style="72" customWidth="1"/>
    <col min="11" max="11" width="14.7109375" style="72" customWidth="1"/>
    <col min="12" max="12" width="11.140625" style="72" customWidth="1"/>
    <col min="13" max="13" width="14.7109375" style="72" customWidth="1"/>
    <col min="14" max="16384" width="9.140625" style="72"/>
  </cols>
  <sheetData>
    <row r="1" spans="1:15" ht="18" customHeight="1" x14ac:dyDescent="0.25">
      <c r="E1" s="370" t="s">
        <v>219</v>
      </c>
      <c r="F1" s="370"/>
      <c r="G1" s="370"/>
      <c r="H1" s="370"/>
      <c r="I1" s="370"/>
      <c r="J1" s="370"/>
      <c r="K1" s="370"/>
      <c r="L1" s="370"/>
      <c r="M1" s="370"/>
    </row>
    <row r="2" spans="1:15" ht="18" customHeight="1" x14ac:dyDescent="0.25">
      <c r="E2" s="370" t="s">
        <v>220</v>
      </c>
      <c r="F2" s="370"/>
      <c r="G2" s="370"/>
      <c r="H2" s="370"/>
      <c r="I2" s="370"/>
      <c r="J2" s="370"/>
      <c r="K2" s="370"/>
      <c r="L2" s="370"/>
      <c r="M2" s="370"/>
    </row>
    <row r="3" spans="1:15" ht="18" customHeight="1" x14ac:dyDescent="0.25">
      <c r="E3" s="48"/>
      <c r="F3" s="48"/>
      <c r="G3" s="48"/>
      <c r="H3" s="48"/>
      <c r="I3" s="48"/>
      <c r="J3" s="48"/>
      <c r="K3" s="48"/>
      <c r="L3" s="48"/>
      <c r="M3" s="48"/>
    </row>
    <row r="4" spans="1:15" ht="15.95" customHeight="1" x14ac:dyDescent="0.25">
      <c r="A4" s="443" t="s">
        <v>179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5"/>
    </row>
    <row r="5" spans="1:15" ht="15.95" customHeight="1" x14ac:dyDescent="0.25">
      <c r="A5" s="442" t="s">
        <v>142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</row>
    <row r="6" spans="1:15" s="70" customFormat="1" ht="15.95" customHeight="1" x14ac:dyDescent="0.25">
      <c r="A6" s="443" t="s">
        <v>212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</row>
    <row r="7" spans="1:15" s="82" customFormat="1" ht="15.95" customHeight="1" x14ac:dyDescent="0.25">
      <c r="A7" s="443" t="s">
        <v>213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71"/>
      <c r="O7" s="71"/>
    </row>
    <row r="8" spans="1:15" s="82" customFormat="1" ht="15.95" customHeight="1" thickBot="1" x14ac:dyDescent="0.3">
      <c r="A8" s="55"/>
      <c r="B8" s="55"/>
      <c r="C8" s="55"/>
      <c r="D8" s="55"/>
      <c r="E8" s="55"/>
      <c r="F8" s="72"/>
      <c r="G8" s="72"/>
      <c r="H8" s="72"/>
      <c r="L8" s="444" t="s">
        <v>163</v>
      </c>
      <c r="M8" s="444"/>
      <c r="N8" s="71"/>
      <c r="O8" s="71"/>
    </row>
    <row r="9" spans="1:15" ht="18" customHeight="1" x14ac:dyDescent="0.25">
      <c r="A9" s="445" t="s">
        <v>9</v>
      </c>
      <c r="B9" s="448" t="s">
        <v>106</v>
      </c>
      <c r="C9" s="449"/>
      <c r="D9" s="450"/>
      <c r="E9" s="451" t="s">
        <v>118</v>
      </c>
      <c r="F9" s="452"/>
      <c r="G9" s="452"/>
      <c r="H9" s="452"/>
      <c r="I9" s="452"/>
      <c r="J9" s="452"/>
      <c r="K9" s="453"/>
      <c r="L9" s="454" t="s">
        <v>109</v>
      </c>
      <c r="M9" s="457" t="s">
        <v>115</v>
      </c>
    </row>
    <row r="10" spans="1:15" ht="15" customHeight="1" x14ac:dyDescent="0.25">
      <c r="A10" s="446"/>
      <c r="B10" s="460" t="s">
        <v>110</v>
      </c>
      <c r="C10" s="460" t="s">
        <v>111</v>
      </c>
      <c r="D10" s="461" t="s">
        <v>140</v>
      </c>
      <c r="E10" s="460" t="s">
        <v>119</v>
      </c>
      <c r="F10" s="464" t="s">
        <v>120</v>
      </c>
      <c r="G10" s="465"/>
      <c r="H10" s="465"/>
      <c r="I10" s="465"/>
      <c r="J10" s="465"/>
      <c r="K10" s="466"/>
      <c r="L10" s="455"/>
      <c r="M10" s="458"/>
    </row>
    <row r="11" spans="1:15" ht="15" customHeight="1" x14ac:dyDescent="0.25">
      <c r="A11" s="446"/>
      <c r="B11" s="455"/>
      <c r="C11" s="455"/>
      <c r="D11" s="462"/>
      <c r="E11" s="455"/>
      <c r="F11" s="464" t="s">
        <v>158</v>
      </c>
      <c r="G11" s="466"/>
      <c r="H11" s="467" t="s">
        <v>235</v>
      </c>
      <c r="I11" s="468"/>
      <c r="J11" s="469" t="s">
        <v>121</v>
      </c>
      <c r="K11" s="471" t="s">
        <v>115</v>
      </c>
      <c r="L11" s="455"/>
      <c r="M11" s="458"/>
    </row>
    <row r="12" spans="1:15" ht="15" customHeight="1" thickBot="1" x14ac:dyDescent="0.3">
      <c r="A12" s="447"/>
      <c r="B12" s="456"/>
      <c r="C12" s="456"/>
      <c r="D12" s="463"/>
      <c r="E12" s="456"/>
      <c r="F12" s="168" t="s">
        <v>159</v>
      </c>
      <c r="G12" s="168" t="s">
        <v>160</v>
      </c>
      <c r="H12" s="168" t="s">
        <v>236</v>
      </c>
      <c r="I12" s="168" t="s">
        <v>237</v>
      </c>
      <c r="J12" s="470"/>
      <c r="K12" s="472"/>
      <c r="L12" s="456"/>
      <c r="M12" s="459"/>
    </row>
    <row r="13" spans="1:15" ht="15" customHeight="1" x14ac:dyDescent="0.25">
      <c r="A13" s="418" t="s">
        <v>1</v>
      </c>
      <c r="B13" s="439" t="s">
        <v>182</v>
      </c>
      <c r="C13" s="439" t="s">
        <v>183</v>
      </c>
      <c r="D13" s="407">
        <v>0.95</v>
      </c>
      <c r="E13" s="193" t="s">
        <v>122</v>
      </c>
      <c r="F13" s="56">
        <v>0</v>
      </c>
      <c r="G13" s="56">
        <v>15202279</v>
      </c>
      <c r="H13" s="56">
        <v>0</v>
      </c>
      <c r="I13" s="56">
        <v>0</v>
      </c>
      <c r="J13" s="56">
        <f>2850427+6118434</f>
        <v>8968861</v>
      </c>
      <c r="K13" s="56">
        <f>SUM(F13:J13)</f>
        <v>24171140</v>
      </c>
      <c r="L13" s="56">
        <v>950143</v>
      </c>
      <c r="M13" s="57">
        <f t="shared" ref="M13:M63" si="0">K13+L13</f>
        <v>25121283</v>
      </c>
    </row>
    <row r="14" spans="1:15" ht="15" customHeight="1" x14ac:dyDescent="0.25">
      <c r="A14" s="419"/>
      <c r="B14" s="440"/>
      <c r="C14" s="440"/>
      <c r="D14" s="408"/>
      <c r="E14" s="194" t="s">
        <v>123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/>
      <c r="M14" s="59">
        <f t="shared" si="0"/>
        <v>0</v>
      </c>
    </row>
    <row r="15" spans="1:15" ht="15" customHeight="1" thickBot="1" x14ac:dyDescent="0.3">
      <c r="A15" s="420"/>
      <c r="B15" s="441"/>
      <c r="C15" s="441"/>
      <c r="D15" s="409"/>
      <c r="E15" s="248" t="s">
        <v>115</v>
      </c>
      <c r="F15" s="249">
        <f t="shared" ref="F15:L15" si="1">SUM(F13:F14)</f>
        <v>0</v>
      </c>
      <c r="G15" s="249">
        <f t="shared" si="1"/>
        <v>15202279</v>
      </c>
      <c r="H15" s="249">
        <f t="shared" si="1"/>
        <v>0</v>
      </c>
      <c r="I15" s="249">
        <f t="shared" si="1"/>
        <v>0</v>
      </c>
      <c r="J15" s="249">
        <f t="shared" si="1"/>
        <v>8968861</v>
      </c>
      <c r="K15" s="249">
        <f t="shared" si="1"/>
        <v>24171140</v>
      </c>
      <c r="L15" s="249">
        <f t="shared" si="1"/>
        <v>950143</v>
      </c>
      <c r="M15" s="250">
        <f t="shared" si="0"/>
        <v>25121283</v>
      </c>
    </row>
    <row r="16" spans="1:15" ht="15" customHeight="1" x14ac:dyDescent="0.25">
      <c r="A16" s="418" t="s">
        <v>2</v>
      </c>
      <c r="B16" s="439" t="s">
        <v>184</v>
      </c>
      <c r="C16" s="439" t="s">
        <v>185</v>
      </c>
      <c r="D16" s="407">
        <v>0.95</v>
      </c>
      <c r="E16" s="195" t="s">
        <v>122</v>
      </c>
      <c r="F16" s="56">
        <v>0</v>
      </c>
      <c r="G16" s="56">
        <v>16337311</v>
      </c>
      <c r="H16" s="56">
        <v>0</v>
      </c>
      <c r="I16" s="56">
        <v>0</v>
      </c>
      <c r="J16" s="56">
        <f>3063246+6158298</f>
        <v>9221544</v>
      </c>
      <c r="K16" s="56">
        <f>SUM(F16:J16)</f>
        <v>25558855</v>
      </c>
      <c r="L16" s="56">
        <v>1021082</v>
      </c>
      <c r="M16" s="171">
        <f t="shared" si="0"/>
        <v>26579937</v>
      </c>
    </row>
    <row r="17" spans="1:13" ht="15" customHeight="1" x14ac:dyDescent="0.25">
      <c r="A17" s="419"/>
      <c r="B17" s="440"/>
      <c r="C17" s="440"/>
      <c r="D17" s="408"/>
      <c r="E17" s="194" t="s">
        <v>123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9">
        <f t="shared" si="0"/>
        <v>0</v>
      </c>
    </row>
    <row r="18" spans="1:13" ht="15" customHeight="1" thickBot="1" x14ac:dyDescent="0.3">
      <c r="A18" s="420"/>
      <c r="B18" s="441"/>
      <c r="C18" s="441"/>
      <c r="D18" s="409"/>
      <c r="E18" s="248" t="s">
        <v>115</v>
      </c>
      <c r="F18" s="249">
        <f t="shared" ref="F18:L18" si="2">SUM(F16:F17)</f>
        <v>0</v>
      </c>
      <c r="G18" s="249">
        <f t="shared" si="2"/>
        <v>16337311</v>
      </c>
      <c r="H18" s="249">
        <f t="shared" si="2"/>
        <v>0</v>
      </c>
      <c r="I18" s="249">
        <f t="shared" si="2"/>
        <v>0</v>
      </c>
      <c r="J18" s="249">
        <f t="shared" si="2"/>
        <v>9221544</v>
      </c>
      <c r="K18" s="249">
        <f t="shared" si="2"/>
        <v>25558855</v>
      </c>
      <c r="L18" s="249">
        <f t="shared" si="2"/>
        <v>1021082</v>
      </c>
      <c r="M18" s="250">
        <f t="shared" si="0"/>
        <v>26579937</v>
      </c>
    </row>
    <row r="19" spans="1:13" ht="15" customHeight="1" x14ac:dyDescent="0.25">
      <c r="A19" s="418" t="s">
        <v>4</v>
      </c>
      <c r="B19" s="439" t="s">
        <v>186</v>
      </c>
      <c r="C19" s="439" t="s">
        <v>187</v>
      </c>
      <c r="D19" s="407">
        <v>0.95</v>
      </c>
      <c r="E19" s="193" t="s">
        <v>122</v>
      </c>
      <c r="F19" s="56">
        <f>3288520+9191461</f>
        <v>12479981</v>
      </c>
      <c r="G19" s="56">
        <v>17538774</v>
      </c>
      <c r="H19" s="56">
        <v>0</v>
      </c>
      <c r="I19" s="56">
        <v>0</v>
      </c>
      <c r="J19" s="56">
        <v>0</v>
      </c>
      <c r="K19" s="56">
        <f>SUM(F19:J19)</f>
        <v>30018755</v>
      </c>
      <c r="L19" s="56">
        <v>1096173</v>
      </c>
      <c r="M19" s="57">
        <f t="shared" si="0"/>
        <v>31114928</v>
      </c>
    </row>
    <row r="20" spans="1:13" ht="15" customHeight="1" x14ac:dyDescent="0.25">
      <c r="A20" s="419"/>
      <c r="B20" s="440"/>
      <c r="C20" s="440"/>
      <c r="D20" s="408"/>
      <c r="E20" s="194" t="s">
        <v>123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9">
        <f t="shared" si="0"/>
        <v>0</v>
      </c>
    </row>
    <row r="21" spans="1:13" ht="15" customHeight="1" thickBot="1" x14ac:dyDescent="0.3">
      <c r="A21" s="420"/>
      <c r="B21" s="441"/>
      <c r="C21" s="441"/>
      <c r="D21" s="409"/>
      <c r="E21" s="248" t="s">
        <v>115</v>
      </c>
      <c r="F21" s="249">
        <f t="shared" ref="F21:L21" si="3">SUM(F19:F20)</f>
        <v>12479981</v>
      </c>
      <c r="G21" s="249">
        <f t="shared" si="3"/>
        <v>17538774</v>
      </c>
      <c r="H21" s="249">
        <f t="shared" si="3"/>
        <v>0</v>
      </c>
      <c r="I21" s="249">
        <f t="shared" si="3"/>
        <v>0</v>
      </c>
      <c r="J21" s="249">
        <f t="shared" si="3"/>
        <v>0</v>
      </c>
      <c r="K21" s="249">
        <f t="shared" si="3"/>
        <v>30018755</v>
      </c>
      <c r="L21" s="249">
        <f t="shared" si="3"/>
        <v>1096173</v>
      </c>
      <c r="M21" s="250">
        <f t="shared" si="0"/>
        <v>31114928</v>
      </c>
    </row>
    <row r="22" spans="1:13" ht="15" customHeight="1" x14ac:dyDescent="0.25">
      <c r="A22" s="418" t="s">
        <v>5</v>
      </c>
      <c r="B22" s="439" t="s">
        <v>188</v>
      </c>
      <c r="C22" s="439" t="s">
        <v>189</v>
      </c>
      <c r="D22" s="407">
        <v>0.95</v>
      </c>
      <c r="E22" s="193" t="s">
        <v>122</v>
      </c>
      <c r="F22" s="170">
        <v>0</v>
      </c>
      <c r="G22" s="170">
        <v>14724234</v>
      </c>
      <c r="H22" s="170">
        <v>0</v>
      </c>
      <c r="I22" s="170">
        <v>0</v>
      </c>
      <c r="J22" s="170">
        <f>2760794+5060808</f>
        <v>7821602</v>
      </c>
      <c r="K22" s="170">
        <f>SUM(F22:J22)</f>
        <v>22545836</v>
      </c>
      <c r="L22" s="170">
        <v>920265</v>
      </c>
      <c r="M22" s="57">
        <f t="shared" si="0"/>
        <v>23466101</v>
      </c>
    </row>
    <row r="23" spans="1:13" s="172" customFormat="1" ht="15" customHeight="1" x14ac:dyDescent="0.25">
      <c r="A23" s="419"/>
      <c r="B23" s="440"/>
      <c r="C23" s="440"/>
      <c r="D23" s="408"/>
      <c r="E23" s="194" t="s">
        <v>123</v>
      </c>
      <c r="F23" s="58">
        <v>0</v>
      </c>
      <c r="G23" s="58">
        <v>0</v>
      </c>
      <c r="H23" s="58">
        <v>0</v>
      </c>
      <c r="I23" s="58">
        <v>0</v>
      </c>
      <c r="J23" s="58"/>
      <c r="K23" s="58">
        <v>0</v>
      </c>
      <c r="L23" s="58">
        <v>0</v>
      </c>
      <c r="M23" s="59">
        <f t="shared" si="0"/>
        <v>0</v>
      </c>
    </row>
    <row r="24" spans="1:13" ht="15" customHeight="1" thickBot="1" x14ac:dyDescent="0.3">
      <c r="A24" s="420"/>
      <c r="B24" s="441"/>
      <c r="C24" s="441"/>
      <c r="D24" s="409"/>
      <c r="E24" s="248" t="s">
        <v>115</v>
      </c>
      <c r="F24" s="249">
        <f t="shared" ref="F24:L24" si="4">SUM(F22:F23)</f>
        <v>0</v>
      </c>
      <c r="G24" s="249">
        <f t="shared" si="4"/>
        <v>14724234</v>
      </c>
      <c r="H24" s="249">
        <f t="shared" si="4"/>
        <v>0</v>
      </c>
      <c r="I24" s="249">
        <f t="shared" si="4"/>
        <v>0</v>
      </c>
      <c r="J24" s="249">
        <f t="shared" si="4"/>
        <v>7821602</v>
      </c>
      <c r="K24" s="249">
        <f t="shared" si="4"/>
        <v>22545836</v>
      </c>
      <c r="L24" s="249">
        <f t="shared" si="4"/>
        <v>920265</v>
      </c>
      <c r="M24" s="250">
        <f t="shared" si="0"/>
        <v>23466101</v>
      </c>
    </row>
    <row r="25" spans="1:13" ht="15" customHeight="1" x14ac:dyDescent="0.25">
      <c r="A25" s="418" t="s">
        <v>7</v>
      </c>
      <c r="B25" s="423" t="s">
        <v>190</v>
      </c>
      <c r="C25" s="440" t="s">
        <v>191</v>
      </c>
      <c r="D25" s="408">
        <v>0.95</v>
      </c>
      <c r="E25" s="196" t="s">
        <v>122</v>
      </c>
      <c r="F25" s="56">
        <f>3616708+7188710</f>
        <v>10805418</v>
      </c>
      <c r="G25" s="56">
        <v>19289110</v>
      </c>
      <c r="H25" s="56">
        <v>0</v>
      </c>
      <c r="I25" s="56">
        <v>0</v>
      </c>
      <c r="J25" s="56">
        <v>0</v>
      </c>
      <c r="K25" s="56">
        <f>SUM(F25:J25)</f>
        <v>30094528</v>
      </c>
      <c r="L25" s="56">
        <v>1205569</v>
      </c>
      <c r="M25" s="173">
        <f t="shared" si="0"/>
        <v>31300097</v>
      </c>
    </row>
    <row r="26" spans="1:13" ht="15" customHeight="1" x14ac:dyDescent="0.25">
      <c r="A26" s="419"/>
      <c r="B26" s="423"/>
      <c r="C26" s="440"/>
      <c r="D26" s="408"/>
      <c r="E26" s="194" t="s">
        <v>123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9">
        <f t="shared" si="0"/>
        <v>0</v>
      </c>
    </row>
    <row r="27" spans="1:13" ht="15" customHeight="1" thickBot="1" x14ac:dyDescent="0.3">
      <c r="A27" s="420"/>
      <c r="B27" s="425"/>
      <c r="C27" s="441"/>
      <c r="D27" s="409"/>
      <c r="E27" s="248" t="s">
        <v>115</v>
      </c>
      <c r="F27" s="249">
        <f t="shared" ref="F27:L27" si="5">SUM(F25:F26)</f>
        <v>10805418</v>
      </c>
      <c r="G27" s="249">
        <f t="shared" si="5"/>
        <v>19289110</v>
      </c>
      <c r="H27" s="249">
        <f t="shared" si="5"/>
        <v>0</v>
      </c>
      <c r="I27" s="249">
        <f t="shared" si="5"/>
        <v>0</v>
      </c>
      <c r="J27" s="249">
        <f t="shared" si="5"/>
        <v>0</v>
      </c>
      <c r="K27" s="249">
        <f t="shared" si="5"/>
        <v>30094528</v>
      </c>
      <c r="L27" s="249">
        <f t="shared" si="5"/>
        <v>1205569</v>
      </c>
      <c r="M27" s="250">
        <f t="shared" si="0"/>
        <v>31300097</v>
      </c>
    </row>
    <row r="28" spans="1:13" ht="15" customHeight="1" x14ac:dyDescent="0.25">
      <c r="A28" s="418" t="s">
        <v>28</v>
      </c>
      <c r="B28" s="433" t="s">
        <v>229</v>
      </c>
      <c r="C28" s="436" t="s">
        <v>230</v>
      </c>
      <c r="D28" s="408">
        <v>0.95</v>
      </c>
      <c r="E28" s="196" t="s">
        <v>122</v>
      </c>
      <c r="F28" s="170">
        <v>2459835</v>
      </c>
      <c r="G28" s="170">
        <v>13119120</v>
      </c>
      <c r="H28" s="170">
        <v>0</v>
      </c>
      <c r="I28" s="170">
        <v>0</v>
      </c>
      <c r="J28" s="170">
        <v>0</v>
      </c>
      <c r="K28" s="170">
        <f>SUM(F28:J28)</f>
        <v>15578955</v>
      </c>
      <c r="L28" s="170">
        <v>819945</v>
      </c>
      <c r="M28" s="173">
        <f t="shared" si="0"/>
        <v>16398900</v>
      </c>
    </row>
    <row r="29" spans="1:13" ht="15" customHeight="1" x14ac:dyDescent="0.25">
      <c r="A29" s="419"/>
      <c r="B29" s="434"/>
      <c r="C29" s="437"/>
      <c r="D29" s="408"/>
      <c r="E29" s="194" t="s">
        <v>123</v>
      </c>
      <c r="F29" s="58">
        <v>0</v>
      </c>
      <c r="G29" s="58">
        <v>0</v>
      </c>
      <c r="H29" s="58">
        <v>0</v>
      </c>
      <c r="I29" s="58">
        <v>0</v>
      </c>
      <c r="J29" s="58"/>
      <c r="K29" s="58">
        <v>0</v>
      </c>
      <c r="L29" s="58">
        <v>0</v>
      </c>
      <c r="M29" s="59">
        <f t="shared" si="0"/>
        <v>0</v>
      </c>
    </row>
    <row r="30" spans="1:13" ht="15" customHeight="1" thickBot="1" x14ac:dyDescent="0.3">
      <c r="A30" s="420"/>
      <c r="B30" s="435"/>
      <c r="C30" s="438"/>
      <c r="D30" s="409"/>
      <c r="E30" s="248" t="s">
        <v>115</v>
      </c>
      <c r="F30" s="249">
        <f t="shared" ref="F30:L30" si="6">SUM(F28:F29)</f>
        <v>2459835</v>
      </c>
      <c r="G30" s="249">
        <f t="shared" si="6"/>
        <v>13119120</v>
      </c>
      <c r="H30" s="249">
        <f t="shared" si="6"/>
        <v>0</v>
      </c>
      <c r="I30" s="249">
        <f t="shared" si="6"/>
        <v>0</v>
      </c>
      <c r="J30" s="249">
        <f t="shared" si="6"/>
        <v>0</v>
      </c>
      <c r="K30" s="249">
        <f t="shared" si="6"/>
        <v>15578955</v>
      </c>
      <c r="L30" s="249">
        <f t="shared" si="6"/>
        <v>819945</v>
      </c>
      <c r="M30" s="250">
        <f t="shared" si="0"/>
        <v>16398900</v>
      </c>
    </row>
    <row r="31" spans="1:13" ht="15" customHeight="1" x14ac:dyDescent="0.25">
      <c r="A31" s="418" t="s">
        <v>89</v>
      </c>
      <c r="B31" s="433" t="s">
        <v>231</v>
      </c>
      <c r="C31" s="436" t="s">
        <v>232</v>
      </c>
      <c r="D31" s="408">
        <v>0.95</v>
      </c>
      <c r="E31" s="196" t="s">
        <v>122</v>
      </c>
      <c r="F31" s="170">
        <v>3414321</v>
      </c>
      <c r="G31" s="170">
        <v>17312914</v>
      </c>
      <c r="H31" s="170">
        <v>0</v>
      </c>
      <c r="I31" s="170">
        <v>896800</v>
      </c>
      <c r="J31" s="170">
        <v>0</v>
      </c>
      <c r="K31" s="170">
        <f>SUM(F31:J31)</f>
        <v>21624035</v>
      </c>
      <c r="L31" s="170">
        <v>1138108</v>
      </c>
      <c r="M31" s="173">
        <f t="shared" si="0"/>
        <v>22762143</v>
      </c>
    </row>
    <row r="32" spans="1:13" s="172" customFormat="1" ht="15" customHeight="1" x14ac:dyDescent="0.25">
      <c r="A32" s="419"/>
      <c r="B32" s="434"/>
      <c r="C32" s="437"/>
      <c r="D32" s="408"/>
      <c r="E32" s="194" t="s">
        <v>123</v>
      </c>
      <c r="F32" s="58">
        <v>0</v>
      </c>
      <c r="G32" s="58">
        <v>0</v>
      </c>
      <c r="H32" s="58">
        <v>0</v>
      </c>
      <c r="I32" s="58">
        <v>0</v>
      </c>
      <c r="J32" s="58"/>
      <c r="K32" s="58">
        <v>0</v>
      </c>
      <c r="L32" s="58">
        <v>0</v>
      </c>
      <c r="M32" s="59">
        <f t="shared" si="0"/>
        <v>0</v>
      </c>
    </row>
    <row r="33" spans="1:13" ht="15" customHeight="1" thickBot="1" x14ac:dyDescent="0.3">
      <c r="A33" s="420"/>
      <c r="B33" s="435"/>
      <c r="C33" s="438"/>
      <c r="D33" s="409"/>
      <c r="E33" s="248" t="s">
        <v>115</v>
      </c>
      <c r="F33" s="249">
        <f t="shared" ref="F33:L33" si="7">SUM(F31:F32)</f>
        <v>3414321</v>
      </c>
      <c r="G33" s="249">
        <f t="shared" si="7"/>
        <v>17312914</v>
      </c>
      <c r="H33" s="249">
        <f t="shared" si="7"/>
        <v>0</v>
      </c>
      <c r="I33" s="249">
        <f t="shared" si="7"/>
        <v>896800</v>
      </c>
      <c r="J33" s="249">
        <f t="shared" si="7"/>
        <v>0</v>
      </c>
      <c r="K33" s="249">
        <f t="shared" si="7"/>
        <v>21624035</v>
      </c>
      <c r="L33" s="249">
        <f t="shared" si="7"/>
        <v>1138108</v>
      </c>
      <c r="M33" s="250">
        <f t="shared" si="0"/>
        <v>22762143</v>
      </c>
    </row>
    <row r="34" spans="1:13" ht="15" customHeight="1" x14ac:dyDescent="0.25">
      <c r="A34" s="418" t="s">
        <v>161</v>
      </c>
      <c r="B34" s="423" t="s">
        <v>168</v>
      </c>
      <c r="C34" s="436">
        <v>101118780</v>
      </c>
      <c r="D34" s="408">
        <v>0.754</v>
      </c>
      <c r="E34" s="196" t="s">
        <v>122</v>
      </c>
      <c r="F34" s="170">
        <v>0</v>
      </c>
      <c r="G34" s="170">
        <v>11920000</v>
      </c>
      <c r="H34" s="170">
        <v>0</v>
      </c>
      <c r="I34" s="170">
        <v>1000000</v>
      </c>
      <c r="J34" s="170">
        <v>0</v>
      </c>
      <c r="K34" s="170">
        <f>SUM(F34:J34)</f>
        <v>12920000</v>
      </c>
      <c r="L34" s="56">
        <v>4209640</v>
      </c>
      <c r="M34" s="57">
        <f>K34+L34</f>
        <v>17129640</v>
      </c>
    </row>
    <row r="35" spans="1:13" s="172" customFormat="1" ht="15" customHeight="1" x14ac:dyDescent="0.25">
      <c r="A35" s="419"/>
      <c r="B35" s="423"/>
      <c r="C35" s="437"/>
      <c r="D35" s="408"/>
      <c r="E35" s="194" t="s">
        <v>123</v>
      </c>
      <c r="F35" s="58">
        <v>0</v>
      </c>
      <c r="G35" s="58">
        <v>0</v>
      </c>
      <c r="H35" s="58">
        <v>0</v>
      </c>
      <c r="I35" s="58">
        <v>0</v>
      </c>
      <c r="J35" s="58"/>
      <c r="K35" s="58">
        <v>0</v>
      </c>
      <c r="L35" s="58">
        <v>0</v>
      </c>
      <c r="M35" s="59">
        <f>K35+L35</f>
        <v>0</v>
      </c>
    </row>
    <row r="36" spans="1:13" ht="15" customHeight="1" thickBot="1" x14ac:dyDescent="0.3">
      <c r="A36" s="420"/>
      <c r="B36" s="425"/>
      <c r="C36" s="438"/>
      <c r="D36" s="409"/>
      <c r="E36" s="248" t="s">
        <v>115</v>
      </c>
      <c r="F36" s="249">
        <f t="shared" ref="F36:L36" si="8">SUM(F34:F35)</f>
        <v>0</v>
      </c>
      <c r="G36" s="249">
        <f t="shared" si="8"/>
        <v>11920000</v>
      </c>
      <c r="H36" s="249">
        <f t="shared" si="8"/>
        <v>0</v>
      </c>
      <c r="I36" s="249">
        <f t="shared" si="8"/>
        <v>1000000</v>
      </c>
      <c r="J36" s="249">
        <f t="shared" si="8"/>
        <v>0</v>
      </c>
      <c r="K36" s="249">
        <f t="shared" si="8"/>
        <v>12920000</v>
      </c>
      <c r="L36" s="249">
        <f t="shared" si="8"/>
        <v>4209640</v>
      </c>
      <c r="M36" s="250">
        <f>K36+L36</f>
        <v>17129640</v>
      </c>
    </row>
    <row r="37" spans="1:13" ht="15" customHeight="1" x14ac:dyDescent="0.25">
      <c r="A37" s="418" t="s">
        <v>162</v>
      </c>
      <c r="B37" s="424" t="s">
        <v>129</v>
      </c>
      <c r="C37" s="430" t="s">
        <v>138</v>
      </c>
      <c r="D37" s="407">
        <v>1</v>
      </c>
      <c r="E37" s="197" t="s">
        <v>122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f>SUM(F37:J37)</f>
        <v>0</v>
      </c>
      <c r="L37" s="56">
        <v>0</v>
      </c>
      <c r="M37" s="60">
        <f t="shared" ref="M37:M39" si="9">K37+L37</f>
        <v>0</v>
      </c>
    </row>
    <row r="38" spans="1:13" s="172" customFormat="1" ht="15" customHeight="1" x14ac:dyDescent="0.25">
      <c r="A38" s="419"/>
      <c r="B38" s="423"/>
      <c r="C38" s="431"/>
      <c r="D38" s="408"/>
      <c r="E38" s="194" t="s">
        <v>123</v>
      </c>
      <c r="F38" s="58">
        <v>0</v>
      </c>
      <c r="G38" s="58">
        <v>0</v>
      </c>
      <c r="H38" s="58">
        <v>0</v>
      </c>
      <c r="I38" s="58">
        <v>0</v>
      </c>
      <c r="J38" s="58">
        <v>5619431</v>
      </c>
      <c r="K38" s="61">
        <f>SUM(F38:J38)</f>
        <v>5619431</v>
      </c>
      <c r="L38" s="58">
        <v>0</v>
      </c>
      <c r="M38" s="59">
        <f t="shared" si="9"/>
        <v>5619431</v>
      </c>
    </row>
    <row r="39" spans="1:13" ht="15" customHeight="1" thickBot="1" x14ac:dyDescent="0.3">
      <c r="A39" s="420"/>
      <c r="B39" s="425"/>
      <c r="C39" s="432"/>
      <c r="D39" s="409"/>
      <c r="E39" s="248" t="s">
        <v>115</v>
      </c>
      <c r="F39" s="249">
        <f t="shared" ref="F39:L39" si="10">SUM(F37:F38)</f>
        <v>0</v>
      </c>
      <c r="G39" s="249">
        <f t="shared" si="10"/>
        <v>0</v>
      </c>
      <c r="H39" s="249">
        <f t="shared" si="10"/>
        <v>0</v>
      </c>
      <c r="I39" s="249">
        <f t="shared" si="10"/>
        <v>0</v>
      </c>
      <c r="J39" s="249">
        <f t="shared" si="10"/>
        <v>5619431</v>
      </c>
      <c r="K39" s="249">
        <f t="shared" si="10"/>
        <v>5619431</v>
      </c>
      <c r="L39" s="249">
        <f t="shared" si="10"/>
        <v>0</v>
      </c>
      <c r="M39" s="250">
        <f t="shared" si="9"/>
        <v>5619431</v>
      </c>
    </row>
    <row r="40" spans="1:13" ht="15" customHeight="1" x14ac:dyDescent="0.25">
      <c r="A40" s="418" t="s">
        <v>157</v>
      </c>
      <c r="B40" s="424" t="s">
        <v>137</v>
      </c>
      <c r="C40" s="404" t="s">
        <v>139</v>
      </c>
      <c r="D40" s="407">
        <v>1</v>
      </c>
      <c r="E40" s="197" t="s">
        <v>122</v>
      </c>
      <c r="F40" s="56">
        <v>0</v>
      </c>
      <c r="G40" s="56">
        <v>0</v>
      </c>
      <c r="H40" s="56">
        <v>0</v>
      </c>
      <c r="I40" s="56">
        <v>0</v>
      </c>
      <c r="J40" s="56">
        <v>5023335</v>
      </c>
      <c r="K40" s="56">
        <f>SUM(F40:J40)</f>
        <v>5023335</v>
      </c>
      <c r="L40" s="56">
        <v>0</v>
      </c>
      <c r="M40" s="60">
        <f t="shared" si="0"/>
        <v>5023335</v>
      </c>
    </row>
    <row r="41" spans="1:13" ht="15" customHeight="1" x14ac:dyDescent="0.25">
      <c r="A41" s="419"/>
      <c r="B41" s="423"/>
      <c r="C41" s="405"/>
      <c r="D41" s="408"/>
      <c r="E41" s="194" t="s">
        <v>123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9">
        <f t="shared" si="0"/>
        <v>0</v>
      </c>
    </row>
    <row r="42" spans="1:13" ht="15" customHeight="1" thickBot="1" x14ac:dyDescent="0.3">
      <c r="A42" s="420"/>
      <c r="B42" s="425"/>
      <c r="C42" s="406"/>
      <c r="D42" s="409"/>
      <c r="E42" s="248" t="s">
        <v>115</v>
      </c>
      <c r="F42" s="249">
        <f t="shared" ref="F42:L42" si="11">SUM(F40:F41)</f>
        <v>0</v>
      </c>
      <c r="G42" s="249">
        <f t="shared" si="11"/>
        <v>0</v>
      </c>
      <c r="H42" s="249">
        <f t="shared" si="11"/>
        <v>0</v>
      </c>
      <c r="I42" s="249">
        <f t="shared" si="11"/>
        <v>0</v>
      </c>
      <c r="J42" s="249">
        <f t="shared" si="11"/>
        <v>5023335</v>
      </c>
      <c r="K42" s="249">
        <f t="shared" si="11"/>
        <v>5023335</v>
      </c>
      <c r="L42" s="249">
        <f t="shared" si="11"/>
        <v>0</v>
      </c>
      <c r="M42" s="250">
        <f t="shared" si="0"/>
        <v>5023335</v>
      </c>
    </row>
    <row r="43" spans="1:13" ht="15" customHeight="1" x14ac:dyDescent="0.25">
      <c r="A43" s="418" t="s">
        <v>132</v>
      </c>
      <c r="B43" s="429" t="s">
        <v>147</v>
      </c>
      <c r="C43" s="430" t="s">
        <v>146</v>
      </c>
      <c r="D43" s="407">
        <v>1</v>
      </c>
      <c r="E43" s="193" t="s">
        <v>122</v>
      </c>
      <c r="F43" s="56">
        <v>0</v>
      </c>
      <c r="G43" s="56">
        <v>0</v>
      </c>
      <c r="H43" s="56">
        <v>0</v>
      </c>
      <c r="I43" s="56">
        <v>0</v>
      </c>
      <c r="J43" s="56">
        <v>26273766</v>
      </c>
      <c r="K43" s="56">
        <f>SUM(F43:J43)</f>
        <v>26273766</v>
      </c>
      <c r="L43" s="56">
        <v>0</v>
      </c>
      <c r="M43" s="57">
        <f t="shared" si="0"/>
        <v>26273766</v>
      </c>
    </row>
    <row r="44" spans="1:13" ht="15" customHeight="1" x14ac:dyDescent="0.25">
      <c r="A44" s="419"/>
      <c r="B44" s="421"/>
      <c r="C44" s="431"/>
      <c r="D44" s="408"/>
      <c r="E44" s="194" t="s">
        <v>123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f t="shared" si="0"/>
        <v>0</v>
      </c>
    </row>
    <row r="45" spans="1:13" ht="15" customHeight="1" thickBot="1" x14ac:dyDescent="0.3">
      <c r="A45" s="420"/>
      <c r="B45" s="422"/>
      <c r="C45" s="432"/>
      <c r="D45" s="409"/>
      <c r="E45" s="248" t="s">
        <v>115</v>
      </c>
      <c r="F45" s="249">
        <f t="shared" ref="F45:L45" si="12">SUM(F43:F44)</f>
        <v>0</v>
      </c>
      <c r="G45" s="249">
        <f t="shared" si="12"/>
        <v>0</v>
      </c>
      <c r="H45" s="249">
        <f t="shared" si="12"/>
        <v>0</v>
      </c>
      <c r="I45" s="249">
        <f t="shared" si="12"/>
        <v>0</v>
      </c>
      <c r="J45" s="249">
        <f t="shared" si="12"/>
        <v>26273766</v>
      </c>
      <c r="K45" s="249">
        <f t="shared" si="12"/>
        <v>26273766</v>
      </c>
      <c r="L45" s="249">
        <f t="shared" si="12"/>
        <v>0</v>
      </c>
      <c r="M45" s="250">
        <f t="shared" si="0"/>
        <v>26273766</v>
      </c>
    </row>
    <row r="46" spans="1:13" ht="15" customHeight="1" x14ac:dyDescent="0.25">
      <c r="A46" s="418" t="s">
        <v>133</v>
      </c>
      <c r="B46" s="429" t="s">
        <v>170</v>
      </c>
      <c r="C46" s="430" t="s">
        <v>169</v>
      </c>
      <c r="D46" s="407">
        <v>1</v>
      </c>
      <c r="E46" s="193" t="s">
        <v>122</v>
      </c>
      <c r="F46" s="56">
        <v>11594464</v>
      </c>
      <c r="G46" s="56">
        <v>0</v>
      </c>
      <c r="H46" s="56">
        <v>0</v>
      </c>
      <c r="I46" s="56">
        <v>0</v>
      </c>
      <c r="J46" s="56">
        <v>0</v>
      </c>
      <c r="K46" s="56">
        <f>SUM(F46:J46)</f>
        <v>11594464</v>
      </c>
      <c r="L46" s="56">
        <v>0</v>
      </c>
      <c r="M46" s="57">
        <f t="shared" si="0"/>
        <v>11594464</v>
      </c>
    </row>
    <row r="47" spans="1:13" ht="15" customHeight="1" x14ac:dyDescent="0.25">
      <c r="A47" s="419"/>
      <c r="B47" s="421"/>
      <c r="C47" s="431"/>
      <c r="D47" s="408"/>
      <c r="E47" s="194" t="s">
        <v>123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9">
        <f t="shared" si="0"/>
        <v>0</v>
      </c>
    </row>
    <row r="48" spans="1:13" ht="15" customHeight="1" thickBot="1" x14ac:dyDescent="0.3">
      <c r="A48" s="420"/>
      <c r="B48" s="422"/>
      <c r="C48" s="432"/>
      <c r="D48" s="409"/>
      <c r="E48" s="248" t="s">
        <v>115</v>
      </c>
      <c r="F48" s="249">
        <f t="shared" ref="F48:L48" si="13">SUM(F46:F47)</f>
        <v>11594464</v>
      </c>
      <c r="G48" s="249">
        <f t="shared" si="13"/>
        <v>0</v>
      </c>
      <c r="H48" s="249">
        <f t="shared" si="13"/>
        <v>0</v>
      </c>
      <c r="I48" s="249">
        <f t="shared" si="13"/>
        <v>0</v>
      </c>
      <c r="J48" s="249">
        <f t="shared" si="13"/>
        <v>0</v>
      </c>
      <c r="K48" s="249">
        <f t="shared" si="13"/>
        <v>11594464</v>
      </c>
      <c r="L48" s="249">
        <f t="shared" si="13"/>
        <v>0</v>
      </c>
      <c r="M48" s="250">
        <f t="shared" si="0"/>
        <v>11594464</v>
      </c>
    </row>
    <row r="49" spans="1:13" ht="15" customHeight="1" x14ac:dyDescent="0.25">
      <c r="A49" s="418" t="s">
        <v>134</v>
      </c>
      <c r="B49" s="424" t="s">
        <v>177</v>
      </c>
      <c r="C49" s="473" t="s">
        <v>178</v>
      </c>
      <c r="D49" s="407">
        <v>1</v>
      </c>
      <c r="E49" s="193" t="s">
        <v>122</v>
      </c>
      <c r="F49" s="56">
        <v>0</v>
      </c>
      <c r="G49" s="56">
        <v>0</v>
      </c>
      <c r="H49" s="56">
        <v>0</v>
      </c>
      <c r="I49" s="56">
        <v>0</v>
      </c>
      <c r="J49" s="56">
        <v>2066271</v>
      </c>
      <c r="K49" s="56">
        <f>SUM(F49:J49)</f>
        <v>2066271</v>
      </c>
      <c r="L49" s="56">
        <v>0</v>
      </c>
      <c r="M49" s="57">
        <f>K49+L49</f>
        <v>2066271</v>
      </c>
    </row>
    <row r="50" spans="1:13" ht="15" customHeight="1" x14ac:dyDescent="0.25">
      <c r="A50" s="419"/>
      <c r="B50" s="423"/>
      <c r="C50" s="474"/>
      <c r="D50" s="408"/>
      <c r="E50" s="194" t="s">
        <v>123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61">
        <f>SUM(F50:J50)</f>
        <v>0</v>
      </c>
      <c r="L50" s="58">
        <v>0</v>
      </c>
      <c r="M50" s="59">
        <f>K50+L50</f>
        <v>0</v>
      </c>
    </row>
    <row r="51" spans="1:13" ht="15" customHeight="1" thickBot="1" x14ac:dyDescent="0.3">
      <c r="A51" s="420"/>
      <c r="B51" s="425"/>
      <c r="C51" s="475"/>
      <c r="D51" s="409"/>
      <c r="E51" s="248" t="s">
        <v>115</v>
      </c>
      <c r="F51" s="249">
        <f t="shared" ref="F51:L51" si="14">SUM(F49:F50)</f>
        <v>0</v>
      </c>
      <c r="G51" s="249">
        <f t="shared" si="14"/>
        <v>0</v>
      </c>
      <c r="H51" s="249">
        <f t="shared" si="14"/>
        <v>0</v>
      </c>
      <c r="I51" s="249">
        <f t="shared" si="14"/>
        <v>0</v>
      </c>
      <c r="J51" s="249">
        <f t="shared" si="14"/>
        <v>2066271</v>
      </c>
      <c r="K51" s="249">
        <f t="shared" si="14"/>
        <v>2066271</v>
      </c>
      <c r="L51" s="249">
        <f t="shared" si="14"/>
        <v>0</v>
      </c>
      <c r="M51" s="250">
        <f>K51+L51</f>
        <v>2066271</v>
      </c>
    </row>
    <row r="52" spans="1:13" ht="15" customHeight="1" x14ac:dyDescent="0.25">
      <c r="A52" s="418" t="s">
        <v>135</v>
      </c>
      <c r="B52" s="424" t="s">
        <v>175</v>
      </c>
      <c r="C52" s="473" t="s">
        <v>176</v>
      </c>
      <c r="D52" s="407">
        <v>1</v>
      </c>
      <c r="E52" s="193" t="s">
        <v>122</v>
      </c>
      <c r="F52" s="56">
        <f>278212008+280534559</f>
        <v>558746567</v>
      </c>
      <c r="G52" s="56">
        <v>0</v>
      </c>
      <c r="H52" s="56">
        <v>0</v>
      </c>
      <c r="I52" s="56">
        <v>0</v>
      </c>
      <c r="J52" s="56">
        <v>126154262</v>
      </c>
      <c r="K52" s="56">
        <f>SUM(F52:J52)</f>
        <v>684900829</v>
      </c>
      <c r="L52" s="56">
        <v>0</v>
      </c>
      <c r="M52" s="57">
        <f t="shared" si="0"/>
        <v>684900829</v>
      </c>
    </row>
    <row r="53" spans="1:13" ht="15" customHeight="1" x14ac:dyDescent="0.25">
      <c r="A53" s="419"/>
      <c r="B53" s="423"/>
      <c r="C53" s="474"/>
      <c r="D53" s="408"/>
      <c r="E53" s="194" t="s">
        <v>123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61">
        <f>SUM(F53:J53)</f>
        <v>0</v>
      </c>
      <c r="L53" s="58">
        <v>0</v>
      </c>
      <c r="M53" s="59">
        <f t="shared" si="0"/>
        <v>0</v>
      </c>
    </row>
    <row r="54" spans="1:13" ht="15" customHeight="1" thickBot="1" x14ac:dyDescent="0.3">
      <c r="A54" s="420"/>
      <c r="B54" s="425"/>
      <c r="C54" s="475"/>
      <c r="D54" s="409"/>
      <c r="E54" s="248" t="s">
        <v>115</v>
      </c>
      <c r="F54" s="249">
        <f t="shared" ref="F54:L54" si="15">SUM(F52:F53)</f>
        <v>558746567</v>
      </c>
      <c r="G54" s="249">
        <f t="shared" si="15"/>
        <v>0</v>
      </c>
      <c r="H54" s="249">
        <f t="shared" si="15"/>
        <v>0</v>
      </c>
      <c r="I54" s="249">
        <f t="shared" si="15"/>
        <v>0</v>
      </c>
      <c r="J54" s="249">
        <f t="shared" si="15"/>
        <v>126154262</v>
      </c>
      <c r="K54" s="249">
        <f t="shared" si="15"/>
        <v>684900829</v>
      </c>
      <c r="L54" s="249">
        <f t="shared" si="15"/>
        <v>0</v>
      </c>
      <c r="M54" s="250">
        <f t="shared" si="0"/>
        <v>684900829</v>
      </c>
    </row>
    <row r="55" spans="1:13" ht="15" customHeight="1" x14ac:dyDescent="0.25">
      <c r="A55" s="418" t="s">
        <v>136</v>
      </c>
      <c r="B55" s="421" t="s">
        <v>154</v>
      </c>
      <c r="C55" s="405" t="s">
        <v>153</v>
      </c>
      <c r="D55" s="408">
        <v>1</v>
      </c>
      <c r="E55" s="197" t="s">
        <v>122</v>
      </c>
      <c r="F55" s="61">
        <v>0</v>
      </c>
      <c r="G55" s="61">
        <v>0</v>
      </c>
      <c r="H55" s="61">
        <v>0</v>
      </c>
      <c r="I55" s="61">
        <v>0</v>
      </c>
      <c r="J55" s="61">
        <v>191995</v>
      </c>
      <c r="K55" s="61">
        <f>SUM(F55:J55)</f>
        <v>191995</v>
      </c>
      <c r="L55" s="61">
        <v>0</v>
      </c>
      <c r="M55" s="60">
        <f t="shared" si="0"/>
        <v>191995</v>
      </c>
    </row>
    <row r="56" spans="1:13" ht="15" customHeight="1" x14ac:dyDescent="0.25">
      <c r="A56" s="419"/>
      <c r="B56" s="421"/>
      <c r="C56" s="405"/>
      <c r="D56" s="408"/>
      <c r="E56" s="194" t="s">
        <v>123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9">
        <f t="shared" si="0"/>
        <v>0</v>
      </c>
    </row>
    <row r="57" spans="1:13" ht="15" customHeight="1" thickBot="1" x14ac:dyDescent="0.3">
      <c r="A57" s="420"/>
      <c r="B57" s="422"/>
      <c r="C57" s="406"/>
      <c r="D57" s="409"/>
      <c r="E57" s="248" t="s">
        <v>115</v>
      </c>
      <c r="F57" s="249">
        <f t="shared" ref="F57:L57" si="16">SUM(F55:F56)</f>
        <v>0</v>
      </c>
      <c r="G57" s="249">
        <f t="shared" si="16"/>
        <v>0</v>
      </c>
      <c r="H57" s="249">
        <f t="shared" si="16"/>
        <v>0</v>
      </c>
      <c r="I57" s="249">
        <f t="shared" si="16"/>
        <v>0</v>
      </c>
      <c r="J57" s="249">
        <f t="shared" si="16"/>
        <v>191995</v>
      </c>
      <c r="K57" s="249">
        <f t="shared" si="16"/>
        <v>191995</v>
      </c>
      <c r="L57" s="249">
        <f t="shared" si="16"/>
        <v>0</v>
      </c>
      <c r="M57" s="250">
        <f t="shared" si="0"/>
        <v>191995</v>
      </c>
    </row>
    <row r="58" spans="1:13" ht="15" customHeight="1" x14ac:dyDescent="0.25">
      <c r="A58" s="418" t="s">
        <v>144</v>
      </c>
      <c r="B58" s="423" t="s">
        <v>151</v>
      </c>
      <c r="C58" s="405" t="s">
        <v>152</v>
      </c>
      <c r="D58" s="408">
        <v>1</v>
      </c>
      <c r="E58" s="193" t="s">
        <v>122</v>
      </c>
      <c r="F58" s="56">
        <v>0</v>
      </c>
      <c r="G58" s="56">
        <v>0</v>
      </c>
      <c r="H58" s="56">
        <v>0</v>
      </c>
      <c r="I58" s="56">
        <v>0</v>
      </c>
      <c r="J58" s="56">
        <v>283673</v>
      </c>
      <c r="K58" s="56">
        <f>SUM(F58:J58)</f>
        <v>283673</v>
      </c>
      <c r="L58" s="56">
        <v>0</v>
      </c>
      <c r="M58" s="57">
        <f t="shared" si="0"/>
        <v>283673</v>
      </c>
    </row>
    <row r="59" spans="1:13" ht="15" customHeight="1" x14ac:dyDescent="0.25">
      <c r="A59" s="419"/>
      <c r="B59" s="423"/>
      <c r="C59" s="405"/>
      <c r="D59" s="408"/>
      <c r="E59" s="194" t="s">
        <v>123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9">
        <f t="shared" si="0"/>
        <v>0</v>
      </c>
    </row>
    <row r="60" spans="1:13" ht="15" customHeight="1" thickBot="1" x14ac:dyDescent="0.3">
      <c r="A60" s="420"/>
      <c r="B60" s="423"/>
      <c r="C60" s="405"/>
      <c r="D60" s="408"/>
      <c r="E60" s="251" t="s">
        <v>115</v>
      </c>
      <c r="F60" s="252">
        <f t="shared" ref="F60:L60" si="17">SUM(F58:F59)</f>
        <v>0</v>
      </c>
      <c r="G60" s="252">
        <f t="shared" si="17"/>
        <v>0</v>
      </c>
      <c r="H60" s="252">
        <f t="shared" si="17"/>
        <v>0</v>
      </c>
      <c r="I60" s="252">
        <f t="shared" si="17"/>
        <v>0</v>
      </c>
      <c r="J60" s="252">
        <f t="shared" si="17"/>
        <v>283673</v>
      </c>
      <c r="K60" s="252">
        <f t="shared" si="17"/>
        <v>283673</v>
      </c>
      <c r="L60" s="252">
        <f t="shared" si="17"/>
        <v>0</v>
      </c>
      <c r="M60" s="253">
        <f t="shared" si="0"/>
        <v>283673</v>
      </c>
    </row>
    <row r="61" spans="1:13" ht="15" customHeight="1" x14ac:dyDescent="0.25">
      <c r="A61" s="418" t="s">
        <v>145</v>
      </c>
      <c r="B61" s="424" t="s">
        <v>233</v>
      </c>
      <c r="C61" s="404" t="s">
        <v>234</v>
      </c>
      <c r="D61" s="407">
        <v>1</v>
      </c>
      <c r="E61" s="193" t="s">
        <v>122</v>
      </c>
      <c r="F61" s="56">
        <v>0</v>
      </c>
      <c r="G61" s="56">
        <v>0</v>
      </c>
      <c r="H61" s="56">
        <v>0</v>
      </c>
      <c r="I61" s="56">
        <v>0</v>
      </c>
      <c r="J61" s="56">
        <v>42397</v>
      </c>
      <c r="K61" s="56">
        <f>SUM(F61:J61)</f>
        <v>42397</v>
      </c>
      <c r="L61" s="56">
        <v>0</v>
      </c>
      <c r="M61" s="57">
        <f t="shared" si="0"/>
        <v>42397</v>
      </c>
    </row>
    <row r="62" spans="1:13" ht="15" customHeight="1" x14ac:dyDescent="0.25">
      <c r="A62" s="419"/>
      <c r="B62" s="423"/>
      <c r="C62" s="405"/>
      <c r="D62" s="408"/>
      <c r="E62" s="194" t="s">
        <v>123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9">
        <f t="shared" si="0"/>
        <v>0</v>
      </c>
    </row>
    <row r="63" spans="1:13" ht="15" customHeight="1" thickBot="1" x14ac:dyDescent="0.3">
      <c r="A63" s="420"/>
      <c r="B63" s="425"/>
      <c r="C63" s="406"/>
      <c r="D63" s="409"/>
      <c r="E63" s="248" t="s">
        <v>115</v>
      </c>
      <c r="F63" s="249">
        <f t="shared" ref="F63:L63" si="18">SUM(F61:F62)</f>
        <v>0</v>
      </c>
      <c r="G63" s="249">
        <f t="shared" si="18"/>
        <v>0</v>
      </c>
      <c r="H63" s="249">
        <f t="shared" si="18"/>
        <v>0</v>
      </c>
      <c r="I63" s="249">
        <f t="shared" si="18"/>
        <v>0</v>
      </c>
      <c r="J63" s="249">
        <f t="shared" si="18"/>
        <v>42397</v>
      </c>
      <c r="K63" s="249">
        <f t="shared" si="18"/>
        <v>42397</v>
      </c>
      <c r="L63" s="249">
        <f t="shared" si="18"/>
        <v>0</v>
      </c>
      <c r="M63" s="250">
        <f t="shared" si="0"/>
        <v>42397</v>
      </c>
    </row>
    <row r="64" spans="1:13" ht="15" customHeight="1" x14ac:dyDescent="0.25">
      <c r="A64" s="418" t="s">
        <v>249</v>
      </c>
      <c r="B64" s="424" t="s">
        <v>247</v>
      </c>
      <c r="C64" s="426" t="s">
        <v>248</v>
      </c>
      <c r="D64" s="407">
        <v>1</v>
      </c>
      <c r="E64" s="193" t="s">
        <v>122</v>
      </c>
      <c r="F64" s="56">
        <v>1064771551</v>
      </c>
      <c r="G64" s="56">
        <v>0</v>
      </c>
      <c r="H64" s="56">
        <v>52113449</v>
      </c>
      <c r="I64" s="56">
        <v>0</v>
      </c>
      <c r="J64" s="56">
        <v>0</v>
      </c>
      <c r="K64" s="56">
        <f>SUM(F64:J64)</f>
        <v>1116885000</v>
      </c>
      <c r="L64" s="56">
        <v>0</v>
      </c>
      <c r="M64" s="57">
        <f t="shared" ref="M64:M66" si="19">K64+L64</f>
        <v>1116885000</v>
      </c>
    </row>
    <row r="65" spans="1:13" ht="15" customHeight="1" x14ac:dyDescent="0.25">
      <c r="A65" s="419"/>
      <c r="B65" s="423"/>
      <c r="C65" s="427"/>
      <c r="D65" s="408"/>
      <c r="E65" s="194" t="s">
        <v>123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9">
        <f t="shared" si="19"/>
        <v>0</v>
      </c>
    </row>
    <row r="66" spans="1:13" ht="15" customHeight="1" thickBot="1" x14ac:dyDescent="0.3">
      <c r="A66" s="420"/>
      <c r="B66" s="425"/>
      <c r="C66" s="428"/>
      <c r="D66" s="409"/>
      <c r="E66" s="248" t="s">
        <v>115</v>
      </c>
      <c r="F66" s="249">
        <f t="shared" ref="F66:L66" si="20">SUM(F64:F65)</f>
        <v>1064771551</v>
      </c>
      <c r="G66" s="249">
        <f t="shared" si="20"/>
        <v>0</v>
      </c>
      <c r="H66" s="249">
        <f t="shared" si="20"/>
        <v>52113449</v>
      </c>
      <c r="I66" s="249">
        <f t="shared" si="20"/>
        <v>0</v>
      </c>
      <c r="J66" s="249">
        <f t="shared" si="20"/>
        <v>0</v>
      </c>
      <c r="K66" s="249">
        <f t="shared" si="20"/>
        <v>1116885000</v>
      </c>
      <c r="L66" s="249">
        <f t="shared" si="20"/>
        <v>0</v>
      </c>
      <c r="M66" s="250">
        <f t="shared" si="19"/>
        <v>1116885000</v>
      </c>
    </row>
    <row r="67" spans="1:13" ht="15" customHeight="1" x14ac:dyDescent="0.25">
      <c r="A67" s="410" t="s">
        <v>124</v>
      </c>
      <c r="B67" s="411"/>
      <c r="C67" s="411"/>
      <c r="D67" s="412"/>
      <c r="E67" s="174" t="s">
        <v>122</v>
      </c>
      <c r="F67" s="109">
        <f>F13+F16+F19+F22+F25+F34+F40+F43+F46+F52+F49+F55+F58+F61+F28+F31+F37+F64</f>
        <v>1664272137</v>
      </c>
      <c r="G67" s="109">
        <f t="shared" ref="G67:M67" si="21">G13+G16+G19+G22+G25+G34+G40+G43+G46+G52+G49+G55+G58+G61+G28+G31+G37+G64</f>
        <v>125443742</v>
      </c>
      <c r="H67" s="109">
        <f t="shared" si="21"/>
        <v>52113449</v>
      </c>
      <c r="I67" s="109">
        <f t="shared" si="21"/>
        <v>1896800</v>
      </c>
      <c r="J67" s="109">
        <f t="shared" si="21"/>
        <v>186047706</v>
      </c>
      <c r="K67" s="109">
        <f t="shared" si="21"/>
        <v>2029773834</v>
      </c>
      <c r="L67" s="109">
        <f t="shared" si="21"/>
        <v>11360925</v>
      </c>
      <c r="M67" s="175">
        <f t="shared" si="21"/>
        <v>2041134759</v>
      </c>
    </row>
    <row r="68" spans="1:13" ht="15" customHeight="1" x14ac:dyDescent="0.25">
      <c r="A68" s="413"/>
      <c r="B68" s="414"/>
      <c r="C68" s="414"/>
      <c r="D68" s="415"/>
      <c r="E68" s="176" t="s">
        <v>123</v>
      </c>
      <c r="F68" s="110">
        <f>F14+F17+F20+F23+F26+F35+F41+F44+F47+F53+F50+F56+F59+F62+F29+F32+F38+F65</f>
        <v>0</v>
      </c>
      <c r="G68" s="110">
        <f t="shared" ref="G68:M68" si="22">G14+G17+G20+G23+G26+G35+G41+G44+G47+G53+G50+G56+G59+G62+G29+G32+G38+G65</f>
        <v>0</v>
      </c>
      <c r="H68" s="110">
        <f t="shared" si="22"/>
        <v>0</v>
      </c>
      <c r="I68" s="110">
        <f t="shared" si="22"/>
        <v>0</v>
      </c>
      <c r="J68" s="110">
        <f t="shared" si="22"/>
        <v>5619431</v>
      </c>
      <c r="K68" s="110">
        <f t="shared" si="22"/>
        <v>5619431</v>
      </c>
      <c r="L68" s="110">
        <f t="shared" si="22"/>
        <v>0</v>
      </c>
      <c r="M68" s="177">
        <f t="shared" si="22"/>
        <v>5619431</v>
      </c>
    </row>
    <row r="69" spans="1:13" ht="15" customHeight="1" thickBot="1" x14ac:dyDescent="0.3">
      <c r="A69" s="383"/>
      <c r="B69" s="384"/>
      <c r="C69" s="384"/>
      <c r="D69" s="416"/>
      <c r="E69" s="106" t="s">
        <v>115</v>
      </c>
      <c r="F69" s="111">
        <f t="shared" ref="F69:M69" si="23">SUM(F67:F68)</f>
        <v>1664272137</v>
      </c>
      <c r="G69" s="111">
        <f t="shared" ref="G69:H69" si="24">SUM(G67:G68)</f>
        <v>125443742</v>
      </c>
      <c r="H69" s="111">
        <f t="shared" si="24"/>
        <v>52113449</v>
      </c>
      <c r="I69" s="111">
        <f t="shared" si="23"/>
        <v>1896800</v>
      </c>
      <c r="J69" s="111">
        <f t="shared" si="23"/>
        <v>191667137</v>
      </c>
      <c r="K69" s="111">
        <f t="shared" si="23"/>
        <v>2035393265</v>
      </c>
      <c r="L69" s="111">
        <f t="shared" si="23"/>
        <v>11360925</v>
      </c>
      <c r="M69" s="112">
        <f t="shared" si="23"/>
        <v>2046754190</v>
      </c>
    </row>
    <row r="70" spans="1:13" ht="15" customHeight="1" x14ac:dyDescent="0.25">
      <c r="A70" s="417"/>
      <c r="B70" s="417"/>
      <c r="C70" s="417"/>
      <c r="D70" s="417"/>
      <c r="E70" s="417"/>
      <c r="F70" s="417"/>
      <c r="G70" s="417"/>
      <c r="H70" s="417"/>
      <c r="I70" s="417"/>
    </row>
  </sheetData>
  <mergeCells count="95">
    <mergeCell ref="B49:B51"/>
    <mergeCell ref="C49:C51"/>
    <mergeCell ref="D49:D51"/>
    <mergeCell ref="A52:A54"/>
    <mergeCell ref="B52:B54"/>
    <mergeCell ref="C52:C54"/>
    <mergeCell ref="D25:D27"/>
    <mergeCell ref="A37:A39"/>
    <mergeCell ref="B37:B39"/>
    <mergeCell ref="C37:C39"/>
    <mergeCell ref="D37:D39"/>
    <mergeCell ref="D13:D15"/>
    <mergeCell ref="A16:A18"/>
    <mergeCell ref="B16:B18"/>
    <mergeCell ref="E1:M1"/>
    <mergeCell ref="A7:M7"/>
    <mergeCell ref="D10:D12"/>
    <mergeCell ref="E10:E12"/>
    <mergeCell ref="F10:K10"/>
    <mergeCell ref="F11:G11"/>
    <mergeCell ref="H11:I11"/>
    <mergeCell ref="J11:J12"/>
    <mergeCell ref="K11:K12"/>
    <mergeCell ref="A13:A15"/>
    <mergeCell ref="B13:B15"/>
    <mergeCell ref="C13:C15"/>
    <mergeCell ref="D19:D21"/>
    <mergeCell ref="E2:M2"/>
    <mergeCell ref="A5:M5"/>
    <mergeCell ref="A6:M6"/>
    <mergeCell ref="A4:M4"/>
    <mergeCell ref="L8:M8"/>
    <mergeCell ref="A9:A12"/>
    <mergeCell ref="B9:D9"/>
    <mergeCell ref="E9:K9"/>
    <mergeCell ref="L9:L12"/>
    <mergeCell ref="M9:M12"/>
    <mergeCell ref="B10:B12"/>
    <mergeCell ref="C10:C12"/>
    <mergeCell ref="A34:A36"/>
    <mergeCell ref="B34:B36"/>
    <mergeCell ref="C34:C36"/>
    <mergeCell ref="D34:D36"/>
    <mergeCell ref="C16:C18"/>
    <mergeCell ref="D16:D18"/>
    <mergeCell ref="A22:A24"/>
    <mergeCell ref="B22:B24"/>
    <mergeCell ref="C22:C24"/>
    <mergeCell ref="D22:D24"/>
    <mergeCell ref="A19:A21"/>
    <mergeCell ref="B19:B21"/>
    <mergeCell ref="C19:C21"/>
    <mergeCell ref="A25:A27"/>
    <mergeCell ref="B25:B27"/>
    <mergeCell ref="C25:C27"/>
    <mergeCell ref="A28:A30"/>
    <mergeCell ref="B28:B30"/>
    <mergeCell ref="C28:C30"/>
    <mergeCell ref="D28:D30"/>
    <mergeCell ref="A31:A33"/>
    <mergeCell ref="B31:B33"/>
    <mergeCell ref="C31:C33"/>
    <mergeCell ref="D31:D33"/>
    <mergeCell ref="D64:D66"/>
    <mergeCell ref="A61:A63"/>
    <mergeCell ref="B61:B63"/>
    <mergeCell ref="A40:A42"/>
    <mergeCell ref="B40:B42"/>
    <mergeCell ref="C40:C42"/>
    <mergeCell ref="D40:D42"/>
    <mergeCell ref="A43:A45"/>
    <mergeCell ref="B43:B45"/>
    <mergeCell ref="C43:C45"/>
    <mergeCell ref="D43:D45"/>
    <mergeCell ref="A46:A48"/>
    <mergeCell ref="B46:B48"/>
    <mergeCell ref="C46:C48"/>
    <mergeCell ref="D46:D48"/>
    <mergeCell ref="A49:A51"/>
    <mergeCell ref="C61:C63"/>
    <mergeCell ref="D61:D63"/>
    <mergeCell ref="A67:D69"/>
    <mergeCell ref="A70:I70"/>
    <mergeCell ref="D52:D54"/>
    <mergeCell ref="A55:A57"/>
    <mergeCell ref="B55:B57"/>
    <mergeCell ref="C55:C57"/>
    <mergeCell ref="D55:D57"/>
    <mergeCell ref="A58:A60"/>
    <mergeCell ref="B58:B60"/>
    <mergeCell ref="C58:C60"/>
    <mergeCell ref="D58:D60"/>
    <mergeCell ref="A64:A66"/>
    <mergeCell ref="B64:B66"/>
    <mergeCell ref="C64:C6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r:id="rId1"/>
  <rowBreaks count="1" manualBreakCount="1">
    <brk id="45" max="12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065FF-D671-47BD-A755-7D5F20B2D621}">
  <sheetPr>
    <tabColor theme="6" tint="0.79998168889431442"/>
  </sheetPr>
  <dimension ref="A1:K70"/>
  <sheetViews>
    <sheetView zoomScaleNormal="100" workbookViewId="0">
      <selection activeCell="N20" sqref="N20"/>
    </sheetView>
  </sheetViews>
  <sheetFormatPr defaultRowHeight="15.75" x14ac:dyDescent="0.25"/>
  <cols>
    <col min="1" max="1" width="4.5703125" style="72" customWidth="1"/>
    <col min="2" max="2" width="20.140625" style="72" customWidth="1"/>
    <col min="3" max="3" width="29.140625" style="72" customWidth="1"/>
    <col min="4" max="4" width="13.28515625" style="72" customWidth="1"/>
    <col min="5" max="5" width="13.42578125" style="72" customWidth="1"/>
    <col min="6" max="6" width="13.7109375" style="72" customWidth="1"/>
    <col min="7" max="7" width="11.7109375" style="72" customWidth="1"/>
    <col min="8" max="8" width="13.7109375" style="72" customWidth="1"/>
    <col min="9" max="9" width="13.140625" style="72" customWidth="1"/>
    <col min="10" max="10" width="13.28515625" style="72" customWidth="1"/>
    <col min="11" max="11" width="14.7109375" style="72" customWidth="1"/>
    <col min="12" max="12" width="9.140625" style="72"/>
    <col min="13" max="13" width="10.140625" style="72" bestFit="1" customWidth="1"/>
    <col min="14" max="16384" width="9.140625" style="72"/>
  </cols>
  <sheetData>
    <row r="1" spans="1:11" ht="18" customHeight="1" x14ac:dyDescent="0.25">
      <c r="A1" s="4"/>
      <c r="B1" s="4"/>
      <c r="C1" s="4"/>
      <c r="D1" s="4"/>
      <c r="E1" s="370" t="s">
        <v>221</v>
      </c>
      <c r="F1" s="370"/>
      <c r="G1" s="370"/>
      <c r="H1" s="370"/>
      <c r="I1" s="370"/>
      <c r="J1" s="370"/>
      <c r="K1" s="370"/>
    </row>
    <row r="2" spans="1:11" ht="18" customHeight="1" x14ac:dyDescent="0.25">
      <c r="A2" s="4"/>
      <c r="B2" s="4"/>
      <c r="C2" s="4"/>
      <c r="D2" s="4"/>
      <c r="E2" s="370" t="s">
        <v>222</v>
      </c>
      <c r="F2" s="370"/>
      <c r="G2" s="370"/>
      <c r="H2" s="370"/>
      <c r="I2" s="370"/>
      <c r="J2" s="370"/>
      <c r="K2" s="370"/>
    </row>
    <row r="3" spans="1:11" ht="16.5" customHeight="1" x14ac:dyDescent="0.25">
      <c r="A3" s="83"/>
      <c r="B3" s="83"/>
      <c r="C3" s="83"/>
      <c r="D3" s="83"/>
      <c r="E3" s="83"/>
      <c r="F3" s="48"/>
      <c r="G3" s="48"/>
      <c r="H3" s="45"/>
      <c r="I3" s="48"/>
      <c r="J3" s="48"/>
      <c r="K3" s="48"/>
    </row>
    <row r="4" spans="1:11" ht="16.5" customHeight="1" x14ac:dyDescent="0.25">
      <c r="A4" s="361" t="s">
        <v>179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15.95" customHeight="1" x14ac:dyDescent="0.25">
      <c r="A5" s="402" t="s">
        <v>143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</row>
    <row r="6" spans="1:11" s="70" customFormat="1" ht="15.95" customHeight="1" x14ac:dyDescent="0.25">
      <c r="A6" s="361" t="s">
        <v>212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</row>
    <row r="7" spans="1:11" s="70" customFormat="1" ht="15.95" customHeight="1" x14ac:dyDescent="0.25">
      <c r="A7" s="361" t="s">
        <v>213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</row>
    <row r="8" spans="1:11" ht="16.5" thickBot="1" x14ac:dyDescent="0.3">
      <c r="J8" s="444" t="s">
        <v>163</v>
      </c>
      <c r="K8" s="444"/>
    </row>
    <row r="9" spans="1:11" ht="15.95" customHeight="1" x14ac:dyDescent="0.25">
      <c r="A9" s="445" t="s">
        <v>9</v>
      </c>
      <c r="B9" s="448" t="s">
        <v>106</v>
      </c>
      <c r="C9" s="449"/>
      <c r="D9" s="450"/>
      <c r="E9" s="451" t="s">
        <v>125</v>
      </c>
      <c r="F9" s="452"/>
      <c r="G9" s="452"/>
      <c r="H9" s="452"/>
      <c r="I9" s="452"/>
      <c r="J9" s="452"/>
      <c r="K9" s="477"/>
    </row>
    <row r="10" spans="1:11" ht="15.95" customHeight="1" x14ac:dyDescent="0.25">
      <c r="A10" s="446"/>
      <c r="B10" s="478" t="s">
        <v>110</v>
      </c>
      <c r="C10" s="460" t="s">
        <v>111</v>
      </c>
      <c r="D10" s="460" t="s">
        <v>140</v>
      </c>
      <c r="E10" s="460" t="s">
        <v>119</v>
      </c>
      <c r="F10" s="464" t="s">
        <v>120</v>
      </c>
      <c r="G10" s="465"/>
      <c r="H10" s="465"/>
      <c r="I10" s="465"/>
      <c r="J10" s="465"/>
      <c r="K10" s="476"/>
    </row>
    <row r="11" spans="1:11" ht="24.75" customHeight="1" thickBot="1" x14ac:dyDescent="0.3">
      <c r="A11" s="447"/>
      <c r="B11" s="479"/>
      <c r="C11" s="456"/>
      <c r="D11" s="456"/>
      <c r="E11" s="456"/>
      <c r="F11" s="113" t="s">
        <v>126</v>
      </c>
      <c r="G11" s="113" t="s">
        <v>127</v>
      </c>
      <c r="H11" s="113" t="s">
        <v>128</v>
      </c>
      <c r="I11" s="114" t="s">
        <v>130</v>
      </c>
      <c r="J11" s="281" t="s">
        <v>250</v>
      </c>
      <c r="K11" s="115" t="s">
        <v>115</v>
      </c>
    </row>
    <row r="12" spans="1:11" ht="15" customHeight="1" x14ac:dyDescent="0.25">
      <c r="A12" s="418" t="s">
        <v>1</v>
      </c>
      <c r="B12" s="439" t="s">
        <v>182</v>
      </c>
      <c r="C12" s="439" t="s">
        <v>183</v>
      </c>
      <c r="D12" s="407">
        <v>0.95</v>
      </c>
      <c r="E12" s="193" t="s">
        <v>122</v>
      </c>
      <c r="F12" s="56">
        <v>800000</v>
      </c>
      <c r="G12" s="56">
        <v>202000</v>
      </c>
      <c r="H12" s="56">
        <v>4822503</v>
      </c>
      <c r="I12" s="56">
        <v>6118434</v>
      </c>
      <c r="J12" s="63">
        <v>0</v>
      </c>
      <c r="K12" s="57">
        <f>F12+G12+H12+I12+J12</f>
        <v>11942937</v>
      </c>
    </row>
    <row r="13" spans="1:11" ht="15" customHeight="1" x14ac:dyDescent="0.25">
      <c r="A13" s="419"/>
      <c r="B13" s="440"/>
      <c r="C13" s="440"/>
      <c r="D13" s="408"/>
      <c r="E13" s="194" t="s">
        <v>123</v>
      </c>
      <c r="F13" s="64">
        <v>11472694</v>
      </c>
      <c r="G13" s="64">
        <v>1555652</v>
      </c>
      <c r="H13" s="64">
        <v>150000</v>
      </c>
      <c r="I13" s="64">
        <v>0</v>
      </c>
      <c r="J13" s="62">
        <v>0</v>
      </c>
      <c r="K13" s="60">
        <f>F13+G13+H13+I13+J13</f>
        <v>13178346</v>
      </c>
    </row>
    <row r="14" spans="1:11" ht="15" customHeight="1" thickBot="1" x14ac:dyDescent="0.3">
      <c r="A14" s="420"/>
      <c r="B14" s="441"/>
      <c r="C14" s="441"/>
      <c r="D14" s="409"/>
      <c r="E14" s="248" t="s">
        <v>115</v>
      </c>
      <c r="F14" s="249">
        <f t="shared" ref="F14:J14" si="0">SUM(F12:F13)</f>
        <v>12272694</v>
      </c>
      <c r="G14" s="249">
        <f t="shared" si="0"/>
        <v>1757652</v>
      </c>
      <c r="H14" s="249">
        <f t="shared" si="0"/>
        <v>4972503</v>
      </c>
      <c r="I14" s="249">
        <f t="shared" si="0"/>
        <v>6118434</v>
      </c>
      <c r="J14" s="249">
        <f t="shared" si="0"/>
        <v>0</v>
      </c>
      <c r="K14" s="250">
        <f t="shared" ref="K14" si="1">SUM(K12:K13)</f>
        <v>25121283</v>
      </c>
    </row>
    <row r="15" spans="1:11" ht="15" customHeight="1" x14ac:dyDescent="0.25">
      <c r="A15" s="418" t="s">
        <v>2</v>
      </c>
      <c r="B15" s="439" t="s">
        <v>184</v>
      </c>
      <c r="C15" s="439" t="s">
        <v>185</v>
      </c>
      <c r="D15" s="407">
        <v>0.95</v>
      </c>
      <c r="E15" s="195" t="s">
        <v>122</v>
      </c>
      <c r="F15" s="56">
        <v>800000</v>
      </c>
      <c r="G15" s="56">
        <v>202000</v>
      </c>
      <c r="H15" s="56">
        <v>5177609</v>
      </c>
      <c r="I15" s="56">
        <v>6158298</v>
      </c>
      <c r="J15" s="63">
        <v>0</v>
      </c>
      <c r="K15" s="57">
        <f>F15+G15+H15+I15+J15</f>
        <v>12337907</v>
      </c>
    </row>
    <row r="16" spans="1:11" ht="15" customHeight="1" x14ac:dyDescent="0.25">
      <c r="A16" s="419"/>
      <c r="B16" s="440"/>
      <c r="C16" s="440"/>
      <c r="D16" s="408"/>
      <c r="E16" s="194" t="s">
        <v>123</v>
      </c>
      <c r="F16" s="64">
        <v>12412414</v>
      </c>
      <c r="G16" s="64">
        <v>1679616</v>
      </c>
      <c r="H16" s="64">
        <v>150000</v>
      </c>
      <c r="I16" s="64">
        <v>0</v>
      </c>
      <c r="J16" s="62">
        <v>0</v>
      </c>
      <c r="K16" s="60">
        <f>F16+G16+H16+I16+J16</f>
        <v>14242030</v>
      </c>
    </row>
    <row r="17" spans="1:11" ht="15" customHeight="1" thickBot="1" x14ac:dyDescent="0.3">
      <c r="A17" s="420"/>
      <c r="B17" s="441"/>
      <c r="C17" s="441"/>
      <c r="D17" s="409"/>
      <c r="E17" s="248" t="s">
        <v>115</v>
      </c>
      <c r="F17" s="249">
        <f t="shared" ref="F17:J17" si="2">SUM(F15:F16)</f>
        <v>13212414</v>
      </c>
      <c r="G17" s="249">
        <f t="shared" si="2"/>
        <v>1881616</v>
      </c>
      <c r="H17" s="249">
        <f t="shared" si="2"/>
        <v>5327609</v>
      </c>
      <c r="I17" s="249">
        <f t="shared" si="2"/>
        <v>6158298</v>
      </c>
      <c r="J17" s="249">
        <f t="shared" si="2"/>
        <v>0</v>
      </c>
      <c r="K17" s="250">
        <f t="shared" ref="K17" si="3">SUM(K15:K16)</f>
        <v>26579937</v>
      </c>
    </row>
    <row r="18" spans="1:11" ht="15" customHeight="1" x14ac:dyDescent="0.25">
      <c r="A18" s="418" t="s">
        <v>4</v>
      </c>
      <c r="B18" s="439" t="s">
        <v>186</v>
      </c>
      <c r="C18" s="439" t="s">
        <v>187</v>
      </c>
      <c r="D18" s="407">
        <v>0.95</v>
      </c>
      <c r="E18" s="193" t="s">
        <v>122</v>
      </c>
      <c r="F18" s="170">
        <v>800000</v>
      </c>
      <c r="G18" s="170">
        <v>202000</v>
      </c>
      <c r="H18" s="170">
        <v>7831877</v>
      </c>
      <c r="I18" s="170">
        <v>7162561</v>
      </c>
      <c r="J18" s="178">
        <v>0</v>
      </c>
      <c r="K18" s="171">
        <f>F18+G18+H18+I18+J18</f>
        <v>15996438</v>
      </c>
    </row>
    <row r="19" spans="1:11" ht="15" customHeight="1" x14ac:dyDescent="0.25">
      <c r="A19" s="419"/>
      <c r="B19" s="440"/>
      <c r="C19" s="440"/>
      <c r="D19" s="408"/>
      <c r="E19" s="194" t="s">
        <v>123</v>
      </c>
      <c r="F19" s="179">
        <v>11395211</v>
      </c>
      <c r="G19" s="179">
        <v>1544379</v>
      </c>
      <c r="H19" s="179">
        <v>150000</v>
      </c>
      <c r="I19" s="179">
        <v>0</v>
      </c>
      <c r="J19" s="180">
        <v>0</v>
      </c>
      <c r="K19" s="173">
        <f>F19+G19+H19+I19+J19</f>
        <v>13089590</v>
      </c>
    </row>
    <row r="20" spans="1:11" ht="15" customHeight="1" thickBot="1" x14ac:dyDescent="0.3">
      <c r="A20" s="420"/>
      <c r="B20" s="441"/>
      <c r="C20" s="441"/>
      <c r="D20" s="409"/>
      <c r="E20" s="248" t="s">
        <v>115</v>
      </c>
      <c r="F20" s="249">
        <f t="shared" ref="F20:J20" si="4">SUM(F18:F19)</f>
        <v>12195211</v>
      </c>
      <c r="G20" s="249">
        <f t="shared" si="4"/>
        <v>1746379</v>
      </c>
      <c r="H20" s="249">
        <f t="shared" si="4"/>
        <v>7981877</v>
      </c>
      <c r="I20" s="249">
        <f t="shared" si="4"/>
        <v>7162561</v>
      </c>
      <c r="J20" s="249">
        <f t="shared" si="4"/>
        <v>0</v>
      </c>
      <c r="K20" s="250">
        <f t="shared" ref="K20" si="5">SUM(K18:K19)</f>
        <v>29086028</v>
      </c>
    </row>
    <row r="21" spans="1:11" s="172" customFormat="1" ht="15" customHeight="1" x14ac:dyDescent="0.25">
      <c r="A21" s="418" t="s">
        <v>5</v>
      </c>
      <c r="B21" s="439" t="s">
        <v>188</v>
      </c>
      <c r="C21" s="439" t="s">
        <v>189</v>
      </c>
      <c r="D21" s="407">
        <v>0.95</v>
      </c>
      <c r="E21" s="193" t="s">
        <v>122</v>
      </c>
      <c r="F21" s="170">
        <v>800000</v>
      </c>
      <c r="G21" s="170">
        <v>202000</v>
      </c>
      <c r="H21" s="170">
        <v>7019991</v>
      </c>
      <c r="I21" s="170">
        <v>5060808</v>
      </c>
      <c r="J21" s="178">
        <v>0</v>
      </c>
      <c r="K21" s="57">
        <f>F21+G21+H21+I21+J21</f>
        <v>13082799</v>
      </c>
    </row>
    <row r="22" spans="1:11" ht="15" customHeight="1" x14ac:dyDescent="0.25">
      <c r="A22" s="419"/>
      <c r="B22" s="440"/>
      <c r="C22" s="440"/>
      <c r="D22" s="408"/>
      <c r="E22" s="194" t="s">
        <v>123</v>
      </c>
      <c r="F22" s="179">
        <v>9006107</v>
      </c>
      <c r="G22" s="179">
        <v>1227195</v>
      </c>
      <c r="H22" s="179">
        <v>150000</v>
      </c>
      <c r="I22" s="179">
        <v>0</v>
      </c>
      <c r="J22" s="180">
        <v>0</v>
      </c>
      <c r="K22" s="60">
        <f>F22+G22+H22+I22+J22</f>
        <v>10383302</v>
      </c>
    </row>
    <row r="23" spans="1:11" ht="15" customHeight="1" thickBot="1" x14ac:dyDescent="0.3">
      <c r="A23" s="420"/>
      <c r="B23" s="441"/>
      <c r="C23" s="441"/>
      <c r="D23" s="409"/>
      <c r="E23" s="248" t="s">
        <v>115</v>
      </c>
      <c r="F23" s="249">
        <f t="shared" ref="F23:J23" si="6">SUM(F21:F22)</f>
        <v>9806107</v>
      </c>
      <c r="G23" s="249">
        <f t="shared" si="6"/>
        <v>1429195</v>
      </c>
      <c r="H23" s="249">
        <f t="shared" si="6"/>
        <v>7169991</v>
      </c>
      <c r="I23" s="249">
        <f t="shared" si="6"/>
        <v>5060808</v>
      </c>
      <c r="J23" s="249">
        <f t="shared" si="6"/>
        <v>0</v>
      </c>
      <c r="K23" s="250">
        <f t="shared" ref="K23" si="7">SUM(K21:K22)</f>
        <v>23466101</v>
      </c>
    </row>
    <row r="24" spans="1:11" ht="15" customHeight="1" x14ac:dyDescent="0.25">
      <c r="A24" s="418" t="s">
        <v>7</v>
      </c>
      <c r="B24" s="423" t="s">
        <v>190</v>
      </c>
      <c r="C24" s="440" t="s">
        <v>191</v>
      </c>
      <c r="D24" s="408">
        <v>0.95</v>
      </c>
      <c r="E24" s="196" t="s">
        <v>122</v>
      </c>
      <c r="F24" s="170">
        <v>800000</v>
      </c>
      <c r="G24" s="170">
        <v>202000</v>
      </c>
      <c r="H24" s="170">
        <v>8724113</v>
      </c>
      <c r="I24" s="170">
        <v>5408693</v>
      </c>
      <c r="J24" s="178">
        <v>0</v>
      </c>
      <c r="K24" s="57">
        <f>F24+G24+H24+I24+J24</f>
        <v>15134806</v>
      </c>
    </row>
    <row r="25" spans="1:11" ht="15" customHeight="1" x14ac:dyDescent="0.25">
      <c r="A25" s="419"/>
      <c r="B25" s="423"/>
      <c r="C25" s="440"/>
      <c r="D25" s="408"/>
      <c r="E25" s="194" t="s">
        <v>123</v>
      </c>
      <c r="F25" s="179">
        <v>12531214</v>
      </c>
      <c r="G25" s="179">
        <v>1704060</v>
      </c>
      <c r="H25" s="179">
        <v>150000</v>
      </c>
      <c r="I25" s="179">
        <v>0</v>
      </c>
      <c r="J25" s="180">
        <v>0</v>
      </c>
      <c r="K25" s="60">
        <f>F25+G25+H25+I25+J25</f>
        <v>14385274</v>
      </c>
    </row>
    <row r="26" spans="1:11" ht="15" customHeight="1" thickBot="1" x14ac:dyDescent="0.3">
      <c r="A26" s="420"/>
      <c r="B26" s="425"/>
      <c r="C26" s="441"/>
      <c r="D26" s="409"/>
      <c r="E26" s="248" t="s">
        <v>115</v>
      </c>
      <c r="F26" s="249">
        <f t="shared" ref="F26:J26" si="8">SUM(F24:F25)</f>
        <v>13331214</v>
      </c>
      <c r="G26" s="249">
        <f t="shared" si="8"/>
        <v>1906060</v>
      </c>
      <c r="H26" s="249">
        <f t="shared" si="8"/>
        <v>8874113</v>
      </c>
      <c r="I26" s="249">
        <f t="shared" si="8"/>
        <v>5408693</v>
      </c>
      <c r="J26" s="249">
        <f t="shared" si="8"/>
        <v>0</v>
      </c>
      <c r="K26" s="250">
        <f t="shared" ref="K26" si="9">SUM(K24:K25)</f>
        <v>29520080</v>
      </c>
    </row>
    <row r="27" spans="1:11" ht="15" customHeight="1" x14ac:dyDescent="0.25">
      <c r="A27" s="418" t="s">
        <v>28</v>
      </c>
      <c r="B27" s="433" t="s">
        <v>229</v>
      </c>
      <c r="C27" s="436" t="s">
        <v>230</v>
      </c>
      <c r="D27" s="408">
        <v>0.95</v>
      </c>
      <c r="E27" s="196" t="s">
        <v>122</v>
      </c>
      <c r="F27" s="170">
        <v>800000</v>
      </c>
      <c r="G27" s="170">
        <v>202000</v>
      </c>
      <c r="H27" s="170">
        <v>6093900</v>
      </c>
      <c r="I27" s="170">
        <v>0</v>
      </c>
      <c r="J27" s="178">
        <v>0</v>
      </c>
      <c r="K27" s="57">
        <f>F27+G27+H27+I27+J27</f>
        <v>7095900</v>
      </c>
    </row>
    <row r="28" spans="1:11" ht="15" customHeight="1" x14ac:dyDescent="0.25">
      <c r="A28" s="419"/>
      <c r="B28" s="434"/>
      <c r="C28" s="437"/>
      <c r="D28" s="408"/>
      <c r="E28" s="194" t="s">
        <v>123</v>
      </c>
      <c r="F28" s="179">
        <v>8100000</v>
      </c>
      <c r="G28" s="179">
        <v>1053000</v>
      </c>
      <c r="H28" s="179">
        <v>150000</v>
      </c>
      <c r="I28" s="179">
        <v>0</v>
      </c>
      <c r="J28" s="180">
        <v>0</v>
      </c>
      <c r="K28" s="60">
        <f>F28+G28+H28+I28+J28</f>
        <v>9303000</v>
      </c>
    </row>
    <row r="29" spans="1:11" ht="15" customHeight="1" thickBot="1" x14ac:dyDescent="0.3">
      <c r="A29" s="420"/>
      <c r="B29" s="435"/>
      <c r="C29" s="438"/>
      <c r="D29" s="409"/>
      <c r="E29" s="248" t="s">
        <v>115</v>
      </c>
      <c r="F29" s="249">
        <f t="shared" ref="F29:J29" si="10">SUM(F27:F28)</f>
        <v>8900000</v>
      </c>
      <c r="G29" s="249">
        <f t="shared" si="10"/>
        <v>1255000</v>
      </c>
      <c r="H29" s="249">
        <f t="shared" si="10"/>
        <v>6243900</v>
      </c>
      <c r="I29" s="249">
        <f t="shared" si="10"/>
        <v>0</v>
      </c>
      <c r="J29" s="249">
        <f t="shared" si="10"/>
        <v>0</v>
      </c>
      <c r="K29" s="250">
        <f t="shared" ref="K29" si="11">SUM(K27:K28)</f>
        <v>16398900</v>
      </c>
    </row>
    <row r="30" spans="1:11" s="172" customFormat="1" ht="15" customHeight="1" x14ac:dyDescent="0.25">
      <c r="A30" s="418" t="s">
        <v>89</v>
      </c>
      <c r="B30" s="433" t="s">
        <v>231</v>
      </c>
      <c r="C30" s="436" t="s">
        <v>232</v>
      </c>
      <c r="D30" s="408">
        <v>0.95</v>
      </c>
      <c r="E30" s="196" t="s">
        <v>122</v>
      </c>
      <c r="F30" s="170">
        <v>800000</v>
      </c>
      <c r="G30" s="170">
        <v>202000</v>
      </c>
      <c r="H30" s="170">
        <v>5859033</v>
      </c>
      <c r="I30" s="170">
        <v>0</v>
      </c>
      <c r="J30" s="178">
        <v>1121000</v>
      </c>
      <c r="K30" s="173">
        <f>F30+G30+H30+I30+J30</f>
        <v>7982033</v>
      </c>
    </row>
    <row r="31" spans="1:11" ht="15" customHeight="1" x14ac:dyDescent="0.25">
      <c r="A31" s="419"/>
      <c r="B31" s="434"/>
      <c r="C31" s="437"/>
      <c r="D31" s="408"/>
      <c r="E31" s="194" t="s">
        <v>123</v>
      </c>
      <c r="F31" s="179">
        <v>12947000</v>
      </c>
      <c r="G31" s="179">
        <v>1683110</v>
      </c>
      <c r="H31" s="179">
        <v>150000</v>
      </c>
      <c r="I31" s="179">
        <v>0</v>
      </c>
      <c r="J31" s="180">
        <v>0</v>
      </c>
      <c r="K31" s="60">
        <f>F31+G31+H31+I31+J31</f>
        <v>14780110</v>
      </c>
    </row>
    <row r="32" spans="1:11" ht="15" customHeight="1" thickBot="1" x14ac:dyDescent="0.3">
      <c r="A32" s="420"/>
      <c r="B32" s="435"/>
      <c r="C32" s="438"/>
      <c r="D32" s="409"/>
      <c r="E32" s="248" t="s">
        <v>115</v>
      </c>
      <c r="F32" s="249">
        <f t="shared" ref="F32:J32" si="12">SUM(F30:F31)</f>
        <v>13747000</v>
      </c>
      <c r="G32" s="249">
        <f t="shared" si="12"/>
        <v>1885110</v>
      </c>
      <c r="H32" s="249">
        <f t="shared" si="12"/>
        <v>6009033</v>
      </c>
      <c r="I32" s="249">
        <f t="shared" si="12"/>
        <v>0</v>
      </c>
      <c r="J32" s="249">
        <f t="shared" si="12"/>
        <v>1121000</v>
      </c>
      <c r="K32" s="250">
        <f t="shared" ref="K32" si="13">SUM(K30:K31)</f>
        <v>22762143</v>
      </c>
    </row>
    <row r="33" spans="1:11" s="172" customFormat="1" ht="15" customHeight="1" x14ac:dyDescent="0.25">
      <c r="A33" s="418" t="s">
        <v>161</v>
      </c>
      <c r="B33" s="423" t="s">
        <v>168</v>
      </c>
      <c r="C33" s="436">
        <v>101118780</v>
      </c>
      <c r="D33" s="408">
        <v>0.754</v>
      </c>
      <c r="E33" s="196" t="s">
        <v>122</v>
      </c>
      <c r="F33" s="170">
        <v>3000000</v>
      </c>
      <c r="G33" s="170">
        <v>800000</v>
      </c>
      <c r="H33" s="170">
        <v>3974343</v>
      </c>
      <c r="I33" s="170">
        <v>0</v>
      </c>
      <c r="J33" s="178">
        <v>1000000</v>
      </c>
      <c r="K33" s="173">
        <f>F33+G33+H33+I33+J33</f>
        <v>8774343</v>
      </c>
    </row>
    <row r="34" spans="1:11" ht="15" customHeight="1" x14ac:dyDescent="0.25">
      <c r="A34" s="419"/>
      <c r="B34" s="423"/>
      <c r="C34" s="437"/>
      <c r="D34" s="408"/>
      <c r="E34" s="194" t="s">
        <v>123</v>
      </c>
      <c r="F34" s="179">
        <v>7224157</v>
      </c>
      <c r="G34" s="179">
        <v>981140</v>
      </c>
      <c r="H34" s="179">
        <v>150000</v>
      </c>
      <c r="I34" s="179">
        <v>0</v>
      </c>
      <c r="J34" s="180">
        <v>0</v>
      </c>
      <c r="K34" s="173">
        <f>F34+G34+H34+I34+J34</f>
        <v>8355297</v>
      </c>
    </row>
    <row r="35" spans="1:11" ht="15" customHeight="1" thickBot="1" x14ac:dyDescent="0.3">
      <c r="A35" s="420"/>
      <c r="B35" s="425"/>
      <c r="C35" s="438"/>
      <c r="D35" s="409"/>
      <c r="E35" s="248" t="s">
        <v>115</v>
      </c>
      <c r="F35" s="249">
        <f t="shared" ref="F35:K35" si="14">SUM(F33:F34)</f>
        <v>10224157</v>
      </c>
      <c r="G35" s="249">
        <f t="shared" si="14"/>
        <v>1781140</v>
      </c>
      <c r="H35" s="249">
        <f t="shared" si="14"/>
        <v>4124343</v>
      </c>
      <c r="I35" s="249">
        <f t="shared" si="14"/>
        <v>0</v>
      </c>
      <c r="J35" s="249">
        <f t="shared" si="14"/>
        <v>1000000</v>
      </c>
      <c r="K35" s="250">
        <f t="shared" si="14"/>
        <v>17129640</v>
      </c>
    </row>
    <row r="36" spans="1:11" s="172" customFormat="1" ht="15" customHeight="1" x14ac:dyDescent="0.25">
      <c r="A36" s="418" t="s">
        <v>162</v>
      </c>
      <c r="B36" s="424" t="s">
        <v>129</v>
      </c>
      <c r="C36" s="430" t="s">
        <v>138</v>
      </c>
      <c r="D36" s="407">
        <v>1</v>
      </c>
      <c r="E36" s="193" t="s">
        <v>122</v>
      </c>
      <c r="F36" s="56">
        <v>0</v>
      </c>
      <c r="G36" s="56">
        <v>0</v>
      </c>
      <c r="H36" s="56">
        <v>0</v>
      </c>
      <c r="I36" s="56">
        <v>0</v>
      </c>
      <c r="J36" s="63">
        <v>0</v>
      </c>
      <c r="K36" s="171">
        <f>F36+G36+H36+I36+J36</f>
        <v>0</v>
      </c>
    </row>
    <row r="37" spans="1:11" ht="15" customHeight="1" x14ac:dyDescent="0.25">
      <c r="A37" s="419"/>
      <c r="B37" s="423"/>
      <c r="C37" s="431"/>
      <c r="D37" s="408"/>
      <c r="E37" s="194" t="s">
        <v>123</v>
      </c>
      <c r="F37" s="58">
        <v>0</v>
      </c>
      <c r="G37" s="58">
        <v>0</v>
      </c>
      <c r="H37" s="58">
        <v>0</v>
      </c>
      <c r="I37" s="58">
        <v>5619431</v>
      </c>
      <c r="J37" s="62">
        <v>0</v>
      </c>
      <c r="K37" s="173">
        <f>F37+G37+H37+I37+J37</f>
        <v>5619431</v>
      </c>
    </row>
    <row r="38" spans="1:11" ht="15" customHeight="1" thickBot="1" x14ac:dyDescent="0.3">
      <c r="A38" s="420"/>
      <c r="B38" s="425"/>
      <c r="C38" s="432"/>
      <c r="D38" s="409"/>
      <c r="E38" s="248" t="s">
        <v>115</v>
      </c>
      <c r="F38" s="249">
        <f t="shared" ref="F38:J38" si="15">SUM(F36:F37)</f>
        <v>0</v>
      </c>
      <c r="G38" s="249">
        <f t="shared" si="15"/>
        <v>0</v>
      </c>
      <c r="H38" s="249">
        <f t="shared" si="15"/>
        <v>0</v>
      </c>
      <c r="I38" s="249">
        <f t="shared" si="15"/>
        <v>5619431</v>
      </c>
      <c r="J38" s="249">
        <f t="shared" si="15"/>
        <v>0</v>
      </c>
      <c r="K38" s="250">
        <f t="shared" ref="K38" si="16">SUM(K36:K37)</f>
        <v>5619431</v>
      </c>
    </row>
    <row r="39" spans="1:11" ht="15" customHeight="1" x14ac:dyDescent="0.25">
      <c r="A39" s="418" t="s">
        <v>157</v>
      </c>
      <c r="B39" s="424" t="s">
        <v>137</v>
      </c>
      <c r="C39" s="404" t="s">
        <v>139</v>
      </c>
      <c r="D39" s="407">
        <v>1</v>
      </c>
      <c r="E39" s="193" t="s">
        <v>122</v>
      </c>
      <c r="F39" s="56">
        <v>20250</v>
      </c>
      <c r="G39" s="56"/>
      <c r="H39" s="56"/>
      <c r="I39" s="56">
        <v>4803512</v>
      </c>
      <c r="J39" s="63">
        <v>0</v>
      </c>
      <c r="K39" s="57">
        <f>F39+G39+H39+I39+J39</f>
        <v>4823762</v>
      </c>
    </row>
    <row r="40" spans="1:11" ht="15" customHeight="1" x14ac:dyDescent="0.25">
      <c r="A40" s="419"/>
      <c r="B40" s="423"/>
      <c r="C40" s="405"/>
      <c r="D40" s="408"/>
      <c r="E40" s="194" t="s">
        <v>123</v>
      </c>
      <c r="F40" s="58">
        <v>176613</v>
      </c>
      <c r="G40" s="58">
        <v>22960</v>
      </c>
      <c r="H40" s="58">
        <v>0</v>
      </c>
      <c r="I40" s="58">
        <v>0</v>
      </c>
      <c r="J40" s="62">
        <v>0</v>
      </c>
      <c r="K40" s="60">
        <f>F40+G40+H40+I40+J40</f>
        <v>199573</v>
      </c>
    </row>
    <row r="41" spans="1:11" ht="15" customHeight="1" thickBot="1" x14ac:dyDescent="0.3">
      <c r="A41" s="420"/>
      <c r="B41" s="425"/>
      <c r="C41" s="406"/>
      <c r="D41" s="409"/>
      <c r="E41" s="248" t="s">
        <v>115</v>
      </c>
      <c r="F41" s="249">
        <f t="shared" ref="F41:J41" si="17">SUM(F39:F40)</f>
        <v>196863</v>
      </c>
      <c r="G41" s="249">
        <f t="shared" si="17"/>
        <v>22960</v>
      </c>
      <c r="H41" s="249">
        <f t="shared" si="17"/>
        <v>0</v>
      </c>
      <c r="I41" s="249">
        <f t="shared" si="17"/>
        <v>4803512</v>
      </c>
      <c r="J41" s="249">
        <f t="shared" si="17"/>
        <v>0</v>
      </c>
      <c r="K41" s="250">
        <f t="shared" ref="K41" si="18">SUM(K39:K40)</f>
        <v>5023335</v>
      </c>
    </row>
    <row r="42" spans="1:11" ht="15" customHeight="1" x14ac:dyDescent="0.25">
      <c r="A42" s="418" t="s">
        <v>132</v>
      </c>
      <c r="B42" s="429" t="s">
        <v>147</v>
      </c>
      <c r="C42" s="430" t="s">
        <v>146</v>
      </c>
      <c r="D42" s="407">
        <v>1</v>
      </c>
      <c r="E42" s="193" t="s">
        <v>122</v>
      </c>
      <c r="F42" s="56">
        <v>51858</v>
      </c>
      <c r="G42" s="170">
        <v>250976</v>
      </c>
      <c r="H42" s="56">
        <v>0</v>
      </c>
      <c r="I42" s="56">
        <v>20551012</v>
      </c>
      <c r="J42" s="63">
        <v>0</v>
      </c>
      <c r="K42" s="57">
        <f>F42+G42+H42+I42+J42</f>
        <v>20853846</v>
      </c>
    </row>
    <row r="43" spans="1:11" ht="15" customHeight="1" x14ac:dyDescent="0.25">
      <c r="A43" s="419"/>
      <c r="B43" s="421"/>
      <c r="C43" s="431"/>
      <c r="D43" s="408"/>
      <c r="E43" s="194" t="s">
        <v>123</v>
      </c>
      <c r="F43" s="58">
        <v>4785704</v>
      </c>
      <c r="G43" s="179">
        <v>634216</v>
      </c>
      <c r="H43" s="58">
        <v>0</v>
      </c>
      <c r="I43" s="58">
        <v>0</v>
      </c>
      <c r="J43" s="62">
        <v>0</v>
      </c>
      <c r="K43" s="60">
        <f>F43+G43+H43+I43+J43</f>
        <v>5419920</v>
      </c>
    </row>
    <row r="44" spans="1:11" ht="15" customHeight="1" thickBot="1" x14ac:dyDescent="0.3">
      <c r="A44" s="420"/>
      <c r="B44" s="422"/>
      <c r="C44" s="432"/>
      <c r="D44" s="409"/>
      <c r="E44" s="248" t="s">
        <v>115</v>
      </c>
      <c r="F44" s="249">
        <f t="shared" ref="F44:J44" si="19">SUM(F42:F43)</f>
        <v>4837562</v>
      </c>
      <c r="G44" s="249">
        <f t="shared" si="19"/>
        <v>885192</v>
      </c>
      <c r="H44" s="249">
        <f t="shared" si="19"/>
        <v>0</v>
      </c>
      <c r="I44" s="249">
        <f t="shared" si="19"/>
        <v>20551012</v>
      </c>
      <c r="J44" s="249">
        <f t="shared" si="19"/>
        <v>0</v>
      </c>
      <c r="K44" s="250">
        <f t="shared" ref="K44" si="20">SUM(K42:K43)</f>
        <v>26273766</v>
      </c>
    </row>
    <row r="45" spans="1:11" ht="15" customHeight="1" x14ac:dyDescent="0.25">
      <c r="A45" s="418" t="s">
        <v>133</v>
      </c>
      <c r="B45" s="429" t="s">
        <v>170</v>
      </c>
      <c r="C45" s="430" t="s">
        <v>169</v>
      </c>
      <c r="D45" s="407">
        <v>1</v>
      </c>
      <c r="E45" s="193" t="s">
        <v>122</v>
      </c>
      <c r="F45" s="56">
        <v>2090229</v>
      </c>
      <c r="G45" s="56">
        <v>603666</v>
      </c>
      <c r="H45" s="56">
        <v>309463</v>
      </c>
      <c r="I45" s="56">
        <v>0</v>
      </c>
      <c r="J45" s="63">
        <v>5880100</v>
      </c>
      <c r="K45" s="57">
        <f>F45+G45+H45+I45+J45</f>
        <v>8883458</v>
      </c>
    </row>
    <row r="46" spans="1:11" ht="15" customHeight="1" x14ac:dyDescent="0.25">
      <c r="A46" s="419"/>
      <c r="B46" s="421"/>
      <c r="C46" s="431"/>
      <c r="D46" s="408"/>
      <c r="E46" s="194" t="s">
        <v>123</v>
      </c>
      <c r="F46" s="58">
        <v>2399120</v>
      </c>
      <c r="G46" s="58">
        <v>311886</v>
      </c>
      <c r="H46" s="58">
        <v>0</v>
      </c>
      <c r="I46" s="58">
        <v>0</v>
      </c>
      <c r="J46" s="62">
        <v>0</v>
      </c>
      <c r="K46" s="60">
        <f>F46+G46+H46+I46+J46</f>
        <v>2711006</v>
      </c>
    </row>
    <row r="47" spans="1:11" ht="15" customHeight="1" thickBot="1" x14ac:dyDescent="0.3">
      <c r="A47" s="420"/>
      <c r="B47" s="422"/>
      <c r="C47" s="432"/>
      <c r="D47" s="409"/>
      <c r="E47" s="248" t="s">
        <v>115</v>
      </c>
      <c r="F47" s="249">
        <f t="shared" ref="F47:K47" si="21">SUM(F45:F46)</f>
        <v>4489349</v>
      </c>
      <c r="G47" s="249">
        <f t="shared" si="21"/>
        <v>915552</v>
      </c>
      <c r="H47" s="249">
        <f t="shared" si="21"/>
        <v>309463</v>
      </c>
      <c r="I47" s="249">
        <f t="shared" si="21"/>
        <v>0</v>
      </c>
      <c r="J47" s="249">
        <f t="shared" si="21"/>
        <v>5880100</v>
      </c>
      <c r="K47" s="250">
        <f t="shared" si="21"/>
        <v>11594464</v>
      </c>
    </row>
    <row r="48" spans="1:11" ht="15" customHeight="1" x14ac:dyDescent="0.25">
      <c r="A48" s="418" t="s">
        <v>134</v>
      </c>
      <c r="B48" s="424" t="s">
        <v>177</v>
      </c>
      <c r="C48" s="473" t="s">
        <v>178</v>
      </c>
      <c r="D48" s="407">
        <v>1</v>
      </c>
      <c r="E48" s="193" t="s">
        <v>122</v>
      </c>
      <c r="F48" s="56">
        <v>0</v>
      </c>
      <c r="G48" s="170">
        <v>513083</v>
      </c>
      <c r="H48" s="56">
        <v>0</v>
      </c>
      <c r="I48" s="56">
        <v>0</v>
      </c>
      <c r="J48" s="63">
        <v>0</v>
      </c>
      <c r="K48" s="57">
        <f>F48+G48+H48+I48+J48</f>
        <v>513083</v>
      </c>
    </row>
    <row r="49" spans="1:11" ht="15" customHeight="1" x14ac:dyDescent="0.25">
      <c r="A49" s="419"/>
      <c r="B49" s="423"/>
      <c r="C49" s="474"/>
      <c r="D49" s="408"/>
      <c r="E49" s="194" t="s">
        <v>123</v>
      </c>
      <c r="F49" s="58">
        <v>1374502</v>
      </c>
      <c r="G49" s="179">
        <v>178686</v>
      </c>
      <c r="H49" s="58">
        <v>0</v>
      </c>
      <c r="I49" s="58">
        <v>0</v>
      </c>
      <c r="J49" s="62">
        <v>0</v>
      </c>
      <c r="K49" s="60">
        <f>F49+G49+H49+I49+J49</f>
        <v>1553188</v>
      </c>
    </row>
    <row r="50" spans="1:11" ht="15" customHeight="1" thickBot="1" x14ac:dyDescent="0.3">
      <c r="A50" s="420"/>
      <c r="B50" s="425"/>
      <c r="C50" s="475"/>
      <c r="D50" s="409"/>
      <c r="E50" s="248" t="s">
        <v>115</v>
      </c>
      <c r="F50" s="249">
        <f t="shared" ref="F50:K50" si="22">SUM(F48:F49)</f>
        <v>1374502</v>
      </c>
      <c r="G50" s="249">
        <f t="shared" si="22"/>
        <v>691769</v>
      </c>
      <c r="H50" s="249">
        <f t="shared" si="22"/>
        <v>0</v>
      </c>
      <c r="I50" s="249">
        <f t="shared" si="22"/>
        <v>0</v>
      </c>
      <c r="J50" s="249">
        <f t="shared" si="22"/>
        <v>0</v>
      </c>
      <c r="K50" s="250">
        <f t="shared" si="22"/>
        <v>2066271</v>
      </c>
    </row>
    <row r="51" spans="1:11" ht="15" customHeight="1" x14ac:dyDescent="0.25">
      <c r="A51" s="418" t="s">
        <v>135</v>
      </c>
      <c r="B51" s="424" t="s">
        <v>175</v>
      </c>
      <c r="C51" s="473" t="s">
        <v>176</v>
      </c>
      <c r="D51" s="407">
        <v>1</v>
      </c>
      <c r="E51" s="193" t="s">
        <v>122</v>
      </c>
      <c r="F51" s="56">
        <v>760000</v>
      </c>
      <c r="G51" s="56">
        <v>98800</v>
      </c>
      <c r="H51" s="56">
        <v>329977503</v>
      </c>
      <c r="I51" s="56">
        <v>280534559</v>
      </c>
      <c r="J51" s="63">
        <v>27483222</v>
      </c>
      <c r="K51" s="57">
        <f>F51+G51+H51+I51+J51</f>
        <v>638854084</v>
      </c>
    </row>
    <row r="52" spans="1:11" ht="15" customHeight="1" x14ac:dyDescent="0.25">
      <c r="A52" s="419"/>
      <c r="B52" s="423"/>
      <c r="C52" s="474"/>
      <c r="D52" s="408"/>
      <c r="E52" s="194" t="s">
        <v>123</v>
      </c>
      <c r="F52" s="58">
        <v>37386500</v>
      </c>
      <c r="G52" s="58">
        <v>5160245</v>
      </c>
      <c r="H52" s="58">
        <v>3500000</v>
      </c>
      <c r="I52" s="58">
        <v>0</v>
      </c>
      <c r="J52" s="62">
        <v>0</v>
      </c>
      <c r="K52" s="60">
        <f>F52+G52+H52+I52+J52</f>
        <v>46046745</v>
      </c>
    </row>
    <row r="53" spans="1:11" ht="15" customHeight="1" thickBot="1" x14ac:dyDescent="0.3">
      <c r="A53" s="420"/>
      <c r="B53" s="425"/>
      <c r="C53" s="475"/>
      <c r="D53" s="409"/>
      <c r="E53" s="248" t="s">
        <v>115</v>
      </c>
      <c r="F53" s="249">
        <f t="shared" ref="F53:K53" si="23">SUM(F51:F52)</f>
        <v>38146500</v>
      </c>
      <c r="G53" s="249">
        <f t="shared" si="23"/>
        <v>5259045</v>
      </c>
      <c r="H53" s="249">
        <f t="shared" si="23"/>
        <v>333477503</v>
      </c>
      <c r="I53" s="249">
        <f t="shared" si="23"/>
        <v>280534559</v>
      </c>
      <c r="J53" s="249">
        <f t="shared" si="23"/>
        <v>27483222</v>
      </c>
      <c r="K53" s="250">
        <f t="shared" si="23"/>
        <v>684900829</v>
      </c>
    </row>
    <row r="54" spans="1:11" ht="15" customHeight="1" x14ac:dyDescent="0.25">
      <c r="A54" s="418" t="s">
        <v>136</v>
      </c>
      <c r="B54" s="421" t="s">
        <v>154</v>
      </c>
      <c r="C54" s="405" t="s">
        <v>153</v>
      </c>
      <c r="D54" s="408">
        <v>1</v>
      </c>
      <c r="E54" s="197" t="s">
        <v>122</v>
      </c>
      <c r="F54" s="56">
        <v>0</v>
      </c>
      <c r="G54" s="56">
        <v>0</v>
      </c>
      <c r="H54" s="56">
        <v>0</v>
      </c>
      <c r="I54" s="170">
        <v>191995</v>
      </c>
      <c r="J54" s="63">
        <v>0</v>
      </c>
      <c r="K54" s="57">
        <f>F54+G54+H54+I54+J54</f>
        <v>191995</v>
      </c>
    </row>
    <row r="55" spans="1:11" ht="15" customHeight="1" x14ac:dyDescent="0.25">
      <c r="A55" s="419"/>
      <c r="B55" s="421"/>
      <c r="C55" s="405"/>
      <c r="D55" s="408"/>
      <c r="E55" s="194" t="s">
        <v>123</v>
      </c>
      <c r="F55" s="58">
        <v>0</v>
      </c>
      <c r="G55" s="58">
        <v>0</v>
      </c>
      <c r="H55" s="58">
        <v>0</v>
      </c>
      <c r="I55" s="58">
        <v>0</v>
      </c>
      <c r="J55" s="62">
        <v>0</v>
      </c>
      <c r="K55" s="60">
        <f>F55+G55+H55+I55+J55</f>
        <v>0</v>
      </c>
    </row>
    <row r="56" spans="1:11" ht="15" customHeight="1" thickBot="1" x14ac:dyDescent="0.3">
      <c r="A56" s="420"/>
      <c r="B56" s="422"/>
      <c r="C56" s="406"/>
      <c r="D56" s="409"/>
      <c r="E56" s="248" t="s">
        <v>115</v>
      </c>
      <c r="F56" s="249">
        <f t="shared" ref="F56:K56" si="24">SUM(F54:F55)</f>
        <v>0</v>
      </c>
      <c r="G56" s="249">
        <f t="shared" si="24"/>
        <v>0</v>
      </c>
      <c r="H56" s="249">
        <f t="shared" si="24"/>
        <v>0</v>
      </c>
      <c r="I56" s="249">
        <f t="shared" si="24"/>
        <v>191995</v>
      </c>
      <c r="J56" s="249">
        <f t="shared" si="24"/>
        <v>0</v>
      </c>
      <c r="K56" s="250">
        <f t="shared" si="24"/>
        <v>191995</v>
      </c>
    </row>
    <row r="57" spans="1:11" ht="15" customHeight="1" x14ac:dyDescent="0.25">
      <c r="A57" s="418" t="s">
        <v>144</v>
      </c>
      <c r="B57" s="423" t="s">
        <v>151</v>
      </c>
      <c r="C57" s="405" t="s">
        <v>152</v>
      </c>
      <c r="D57" s="408">
        <v>1</v>
      </c>
      <c r="E57" s="193" t="s">
        <v>122</v>
      </c>
      <c r="F57" s="56">
        <v>0</v>
      </c>
      <c r="G57" s="56">
        <v>0</v>
      </c>
      <c r="H57" s="56">
        <v>0</v>
      </c>
      <c r="I57" s="56">
        <v>283673</v>
      </c>
      <c r="J57" s="63">
        <v>0</v>
      </c>
      <c r="K57" s="60">
        <f>F57+G57+H57+I57+J57</f>
        <v>283673</v>
      </c>
    </row>
    <row r="58" spans="1:11" ht="15" customHeight="1" x14ac:dyDescent="0.25">
      <c r="A58" s="419"/>
      <c r="B58" s="423"/>
      <c r="C58" s="405"/>
      <c r="D58" s="408"/>
      <c r="E58" s="194" t="s">
        <v>123</v>
      </c>
      <c r="F58" s="58">
        <v>0</v>
      </c>
      <c r="G58" s="58">
        <v>0</v>
      </c>
      <c r="H58" s="58">
        <v>0</v>
      </c>
      <c r="I58" s="58">
        <v>0</v>
      </c>
      <c r="J58" s="62">
        <v>0</v>
      </c>
      <c r="K58" s="60">
        <f>F58+G58+H58+I58+J58</f>
        <v>0</v>
      </c>
    </row>
    <row r="59" spans="1:11" ht="15" customHeight="1" thickBot="1" x14ac:dyDescent="0.3">
      <c r="A59" s="420"/>
      <c r="B59" s="423"/>
      <c r="C59" s="405"/>
      <c r="D59" s="408"/>
      <c r="E59" s="251" t="s">
        <v>115</v>
      </c>
      <c r="F59" s="249">
        <f t="shared" ref="F59:K59" si="25">SUM(F57:F58)</f>
        <v>0</v>
      </c>
      <c r="G59" s="249">
        <f t="shared" si="25"/>
        <v>0</v>
      </c>
      <c r="H59" s="249">
        <f t="shared" si="25"/>
        <v>0</v>
      </c>
      <c r="I59" s="249">
        <f t="shared" si="25"/>
        <v>283673</v>
      </c>
      <c r="J59" s="249">
        <f t="shared" si="25"/>
        <v>0</v>
      </c>
      <c r="K59" s="250">
        <f t="shared" si="25"/>
        <v>283673</v>
      </c>
    </row>
    <row r="60" spans="1:11" ht="15" customHeight="1" x14ac:dyDescent="0.25">
      <c r="A60" s="418" t="s">
        <v>145</v>
      </c>
      <c r="B60" s="424" t="s">
        <v>233</v>
      </c>
      <c r="C60" s="404" t="s">
        <v>234</v>
      </c>
      <c r="D60" s="407">
        <v>1</v>
      </c>
      <c r="E60" s="193" t="s">
        <v>122</v>
      </c>
      <c r="F60" s="56">
        <v>0</v>
      </c>
      <c r="G60" s="56">
        <v>0</v>
      </c>
      <c r="H60" s="56">
        <v>0</v>
      </c>
      <c r="I60" s="56">
        <v>42397</v>
      </c>
      <c r="J60" s="63">
        <v>0</v>
      </c>
      <c r="K60" s="57">
        <f>F60+G60+H60+I60+J60</f>
        <v>42397</v>
      </c>
    </row>
    <row r="61" spans="1:11" ht="15" customHeight="1" x14ac:dyDescent="0.25">
      <c r="A61" s="419"/>
      <c r="B61" s="423"/>
      <c r="C61" s="405"/>
      <c r="D61" s="408"/>
      <c r="E61" s="194" t="s">
        <v>123</v>
      </c>
      <c r="F61" s="58">
        <v>0</v>
      </c>
      <c r="G61" s="58">
        <v>0</v>
      </c>
      <c r="H61" s="58">
        <v>0</v>
      </c>
      <c r="I61" s="58">
        <v>0</v>
      </c>
      <c r="J61" s="62">
        <v>0</v>
      </c>
      <c r="K61" s="60">
        <f>F61+G61+H61+I61+J61</f>
        <v>0</v>
      </c>
    </row>
    <row r="62" spans="1:11" ht="15" customHeight="1" thickBot="1" x14ac:dyDescent="0.3">
      <c r="A62" s="420"/>
      <c r="B62" s="425"/>
      <c r="C62" s="406"/>
      <c r="D62" s="409"/>
      <c r="E62" s="248" t="s">
        <v>115</v>
      </c>
      <c r="F62" s="249">
        <f t="shared" ref="F62:K62" si="26">SUM(F60:F61)</f>
        <v>0</v>
      </c>
      <c r="G62" s="249">
        <f t="shared" si="26"/>
        <v>0</v>
      </c>
      <c r="H62" s="249">
        <f t="shared" si="26"/>
        <v>0</v>
      </c>
      <c r="I62" s="249">
        <f t="shared" si="26"/>
        <v>42397</v>
      </c>
      <c r="J62" s="249">
        <f t="shared" si="26"/>
        <v>0</v>
      </c>
      <c r="K62" s="250">
        <f t="shared" si="26"/>
        <v>42397</v>
      </c>
    </row>
    <row r="63" spans="1:11" ht="15" customHeight="1" x14ac:dyDescent="0.25">
      <c r="A63" s="418" t="s">
        <v>249</v>
      </c>
      <c r="B63" s="424" t="s">
        <v>247</v>
      </c>
      <c r="C63" s="426" t="s">
        <v>248</v>
      </c>
      <c r="D63" s="407">
        <v>1</v>
      </c>
      <c r="E63" s="193" t="s">
        <v>122</v>
      </c>
      <c r="F63" s="56">
        <v>120000000</v>
      </c>
      <c r="G63" s="56">
        <v>9600000</v>
      </c>
      <c r="H63" s="56">
        <v>300000000</v>
      </c>
      <c r="I63" s="56">
        <v>568286396</v>
      </c>
      <c r="J63" s="63">
        <v>52113449</v>
      </c>
      <c r="K63" s="57">
        <f>F63+G63+H63+I63+J63</f>
        <v>1049999845</v>
      </c>
    </row>
    <row r="64" spans="1:11" ht="15" customHeight="1" x14ac:dyDescent="0.25">
      <c r="A64" s="419"/>
      <c r="B64" s="423"/>
      <c r="C64" s="427"/>
      <c r="D64" s="408"/>
      <c r="E64" s="194" t="s">
        <v>123</v>
      </c>
      <c r="F64" s="58">
        <v>55194262</v>
      </c>
      <c r="G64" s="58">
        <v>7690893</v>
      </c>
      <c r="H64" s="58">
        <v>4000000</v>
      </c>
      <c r="I64" s="58">
        <v>0</v>
      </c>
      <c r="J64" s="62">
        <v>0</v>
      </c>
      <c r="K64" s="60">
        <f>F64+G64+H64+I64+J64</f>
        <v>66885155</v>
      </c>
    </row>
    <row r="65" spans="1:11" ht="15" customHeight="1" thickBot="1" x14ac:dyDescent="0.3">
      <c r="A65" s="420"/>
      <c r="B65" s="425"/>
      <c r="C65" s="428"/>
      <c r="D65" s="409"/>
      <c r="E65" s="248" t="s">
        <v>115</v>
      </c>
      <c r="F65" s="249">
        <f t="shared" ref="F65:K65" si="27">SUM(F63:F64)</f>
        <v>175194262</v>
      </c>
      <c r="G65" s="249">
        <f t="shared" si="27"/>
        <v>17290893</v>
      </c>
      <c r="H65" s="249">
        <f t="shared" si="27"/>
        <v>304000000</v>
      </c>
      <c r="I65" s="249">
        <f t="shared" si="27"/>
        <v>568286396</v>
      </c>
      <c r="J65" s="249">
        <f t="shared" si="27"/>
        <v>52113449</v>
      </c>
      <c r="K65" s="250">
        <f t="shared" si="27"/>
        <v>1116885000</v>
      </c>
    </row>
    <row r="66" spans="1:11" ht="15" customHeight="1" x14ac:dyDescent="0.25">
      <c r="A66" s="410" t="s">
        <v>124</v>
      </c>
      <c r="B66" s="411"/>
      <c r="C66" s="411"/>
      <c r="D66" s="412"/>
      <c r="E66" s="174" t="s">
        <v>122</v>
      </c>
      <c r="F66" s="109">
        <f>F12+F15+F18+F21+F24+F27+F30+F33+F36+F39+F42+F45+F48+F51+F54+F57+F60+F63</f>
        <v>131522337</v>
      </c>
      <c r="G66" s="109">
        <f t="shared" ref="G66:K66" si="28">G12+G15+G18+G21+G24+G27+G30+G33+G36+G39+G42+G45+G48+G51+G54+G57+G60+G63</f>
        <v>13280525</v>
      </c>
      <c r="H66" s="109">
        <f t="shared" si="28"/>
        <v>679790335</v>
      </c>
      <c r="I66" s="109">
        <f t="shared" si="28"/>
        <v>904602338</v>
      </c>
      <c r="J66" s="109">
        <f t="shared" si="28"/>
        <v>87597771</v>
      </c>
      <c r="K66" s="175">
        <f t="shared" si="28"/>
        <v>1816793306</v>
      </c>
    </row>
    <row r="67" spans="1:11" ht="15" customHeight="1" x14ac:dyDescent="0.25">
      <c r="A67" s="413"/>
      <c r="B67" s="414"/>
      <c r="C67" s="414"/>
      <c r="D67" s="415"/>
      <c r="E67" s="181" t="s">
        <v>123</v>
      </c>
      <c r="F67" s="110">
        <f>F13+F16+F19+F22+F25+F28+F31+F34+F37+F40+F43+F46+F49+F52+F55+F58+F61+F64</f>
        <v>186405498</v>
      </c>
      <c r="G67" s="110">
        <f t="shared" ref="G67:K67" si="29">G13+G16+G19+G22+G25+G28+G31+G34+G37+G40+G43+G46+G49+G52+G55+G58+G61+G64</f>
        <v>25427038</v>
      </c>
      <c r="H67" s="110">
        <f t="shared" si="29"/>
        <v>8700000</v>
      </c>
      <c r="I67" s="110">
        <f t="shared" si="29"/>
        <v>5619431</v>
      </c>
      <c r="J67" s="110">
        <f t="shared" si="29"/>
        <v>0</v>
      </c>
      <c r="K67" s="177">
        <f t="shared" si="29"/>
        <v>226151967</v>
      </c>
    </row>
    <row r="68" spans="1:11" ht="15" customHeight="1" thickBot="1" x14ac:dyDescent="0.3">
      <c r="A68" s="383"/>
      <c r="B68" s="384"/>
      <c r="C68" s="384"/>
      <c r="D68" s="416"/>
      <c r="E68" s="182" t="s">
        <v>115</v>
      </c>
      <c r="F68" s="111">
        <f>SUM(F66:F67)</f>
        <v>317927835</v>
      </c>
      <c r="G68" s="111">
        <f>SUM(G66:G67)</f>
        <v>38707563</v>
      </c>
      <c r="H68" s="111">
        <f>SUM(H66:H67)</f>
        <v>688490335</v>
      </c>
      <c r="I68" s="111">
        <f>SUM(I66:I67)</f>
        <v>910221769</v>
      </c>
      <c r="J68" s="111">
        <f t="shared" ref="J68:K68" si="30">SUM(J66:J67)</f>
        <v>87597771</v>
      </c>
      <c r="K68" s="112">
        <f t="shared" si="30"/>
        <v>2042945273</v>
      </c>
    </row>
    <row r="70" spans="1:11" ht="35.25" x14ac:dyDescent="0.5">
      <c r="A70" s="73"/>
    </row>
  </sheetData>
  <mergeCells count="88">
    <mergeCell ref="A66:D68"/>
    <mergeCell ref="A51:A53"/>
    <mergeCell ref="B51:B53"/>
    <mergeCell ref="C51:C53"/>
    <mergeCell ref="D51:D53"/>
    <mergeCell ref="A63:A65"/>
    <mergeCell ref="B63:B65"/>
    <mergeCell ref="C63:C65"/>
    <mergeCell ref="D63:D65"/>
    <mergeCell ref="A57:A59"/>
    <mergeCell ref="B57:B59"/>
    <mergeCell ref="C57:C59"/>
    <mergeCell ref="D57:D59"/>
    <mergeCell ref="A54:A56"/>
    <mergeCell ref="B54:B56"/>
    <mergeCell ref="C54:C56"/>
    <mergeCell ref="D54:D56"/>
    <mergeCell ref="A60:A62"/>
    <mergeCell ref="B60:B62"/>
    <mergeCell ref="C60:C62"/>
    <mergeCell ref="D60:D62"/>
    <mergeCell ref="A42:A44"/>
    <mergeCell ref="B42:B44"/>
    <mergeCell ref="C42:C44"/>
    <mergeCell ref="D42:D44"/>
    <mergeCell ref="A45:A47"/>
    <mergeCell ref="B45:B47"/>
    <mergeCell ref="C45:C47"/>
    <mergeCell ref="D45:D47"/>
    <mergeCell ref="A48:A50"/>
    <mergeCell ref="B48:B50"/>
    <mergeCell ref="C48:C50"/>
    <mergeCell ref="D48:D50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9:A41"/>
    <mergeCell ref="B39:B41"/>
    <mergeCell ref="C39:C41"/>
    <mergeCell ref="D39:D41"/>
    <mergeCell ref="A36:A38"/>
    <mergeCell ref="B36:B38"/>
    <mergeCell ref="C36:C38"/>
    <mergeCell ref="D36:D38"/>
    <mergeCell ref="A15:A17"/>
    <mergeCell ref="B15:B17"/>
    <mergeCell ref="C15:C17"/>
    <mergeCell ref="D15:D17"/>
    <mergeCell ref="A18:A20"/>
    <mergeCell ref="B18:B20"/>
    <mergeCell ref="C18:C20"/>
    <mergeCell ref="D18:D20"/>
    <mergeCell ref="A21:A23"/>
    <mergeCell ref="B21:B23"/>
    <mergeCell ref="C21:C23"/>
    <mergeCell ref="D21:D23"/>
    <mergeCell ref="A24:A26"/>
    <mergeCell ref="B24:B26"/>
    <mergeCell ref="C24:C26"/>
    <mergeCell ref="D24:D26"/>
    <mergeCell ref="E1:K1"/>
    <mergeCell ref="A5:K5"/>
    <mergeCell ref="A6:K6"/>
    <mergeCell ref="A7:K7"/>
    <mergeCell ref="J8:K8"/>
    <mergeCell ref="E2:K2"/>
    <mergeCell ref="A4:K4"/>
    <mergeCell ref="D10:D11"/>
    <mergeCell ref="E10:E11"/>
    <mergeCell ref="F10:K10"/>
    <mergeCell ref="A12:A14"/>
    <mergeCell ref="B12:B14"/>
    <mergeCell ref="C12:C14"/>
    <mergeCell ref="D12:D14"/>
    <mergeCell ref="A9:A11"/>
    <mergeCell ref="B9:D9"/>
    <mergeCell ref="E9:K9"/>
    <mergeCell ref="B10:B11"/>
    <mergeCell ref="C10:C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DF8B-03F0-46D6-B05A-25EEB8749402}">
  <sheetPr>
    <tabColor theme="6" tint="0.79998168889431442"/>
  </sheetPr>
  <dimension ref="A1:F21"/>
  <sheetViews>
    <sheetView zoomScale="120" zoomScaleNormal="120" workbookViewId="0">
      <selection activeCell="I13" sqref="I13"/>
    </sheetView>
  </sheetViews>
  <sheetFormatPr defaultRowHeight="15.75" x14ac:dyDescent="0.25"/>
  <cols>
    <col min="1" max="1" width="5.42578125" style="4" customWidth="1"/>
    <col min="2" max="2" width="86.140625" style="15" customWidth="1"/>
    <col min="3" max="3" width="9.5703125" style="10" customWidth="1"/>
    <col min="4" max="6" width="11.7109375" style="3" customWidth="1"/>
    <col min="7" max="16384" width="9.140625" style="3"/>
  </cols>
  <sheetData>
    <row r="1" spans="1:6" ht="14.25" x14ac:dyDescent="0.2">
      <c r="A1" s="370" t="s">
        <v>223</v>
      </c>
      <c r="B1" s="370"/>
      <c r="C1" s="370"/>
      <c r="D1" s="370"/>
      <c r="E1" s="370"/>
      <c r="F1" s="370"/>
    </row>
    <row r="2" spans="1:6" ht="14.25" x14ac:dyDescent="0.2">
      <c r="A2" s="370" t="s">
        <v>224</v>
      </c>
      <c r="B2" s="370"/>
      <c r="C2" s="370"/>
      <c r="D2" s="370"/>
      <c r="E2" s="370"/>
      <c r="F2" s="370"/>
    </row>
    <row r="3" spans="1:6" x14ac:dyDescent="0.25">
      <c r="A3" s="12"/>
      <c r="B3" s="9"/>
      <c r="C3" s="9"/>
    </row>
    <row r="4" spans="1:6" x14ac:dyDescent="0.25">
      <c r="A4" s="361" t="s">
        <v>179</v>
      </c>
      <c r="B4" s="361"/>
      <c r="C4" s="361"/>
      <c r="D4" s="361"/>
      <c r="E4" s="361"/>
      <c r="F4" s="361"/>
    </row>
    <row r="5" spans="1:6" x14ac:dyDescent="0.2">
      <c r="A5" s="507" t="s">
        <v>195</v>
      </c>
      <c r="B5" s="507"/>
      <c r="C5" s="507"/>
      <c r="D5" s="507"/>
      <c r="E5" s="507"/>
      <c r="F5" s="507"/>
    </row>
    <row r="6" spans="1:6" x14ac:dyDescent="0.25">
      <c r="A6" s="361" t="s">
        <v>212</v>
      </c>
      <c r="B6" s="361"/>
      <c r="C6" s="361"/>
      <c r="D6" s="361"/>
      <c r="E6" s="361"/>
      <c r="F6" s="361"/>
    </row>
    <row r="7" spans="1:6" ht="15" customHeight="1" x14ac:dyDescent="0.25">
      <c r="A7" s="361" t="s">
        <v>213</v>
      </c>
      <c r="B7" s="361"/>
      <c r="C7" s="361"/>
      <c r="D7" s="361"/>
      <c r="E7" s="361"/>
      <c r="F7" s="361"/>
    </row>
    <row r="8" spans="1:6" ht="16.5" thickBot="1" x14ac:dyDescent="0.3">
      <c r="B8" s="13"/>
      <c r="D8" s="506" t="s">
        <v>163</v>
      </c>
      <c r="E8" s="506"/>
      <c r="F8" s="506"/>
    </row>
    <row r="9" spans="1:6" ht="15" customHeight="1" x14ac:dyDescent="0.2">
      <c r="A9" s="482" t="s">
        <v>9</v>
      </c>
      <c r="B9" s="485" t="s">
        <v>35</v>
      </c>
      <c r="C9" s="486"/>
      <c r="D9" s="497" t="s">
        <v>38</v>
      </c>
      <c r="E9" s="500" t="s">
        <v>148</v>
      </c>
      <c r="F9" s="503" t="s">
        <v>105</v>
      </c>
    </row>
    <row r="10" spans="1:6" ht="15" customHeight="1" x14ac:dyDescent="0.2">
      <c r="A10" s="483"/>
      <c r="B10" s="487"/>
      <c r="C10" s="488"/>
      <c r="D10" s="498" t="s">
        <v>105</v>
      </c>
      <c r="E10" s="501" t="s">
        <v>105</v>
      </c>
      <c r="F10" s="504" t="s">
        <v>105</v>
      </c>
    </row>
    <row r="11" spans="1:6" ht="13.5" thickBot="1" x14ac:dyDescent="0.25">
      <c r="A11" s="484"/>
      <c r="B11" s="489"/>
      <c r="C11" s="490"/>
      <c r="D11" s="499" t="s">
        <v>105</v>
      </c>
      <c r="E11" s="502" t="s">
        <v>105</v>
      </c>
      <c r="F11" s="505" t="s">
        <v>105</v>
      </c>
    </row>
    <row r="12" spans="1:6" ht="17.100000000000001" customHeight="1" x14ac:dyDescent="0.2">
      <c r="A12" s="162" t="s">
        <v>1</v>
      </c>
      <c r="B12" s="491" t="s">
        <v>31</v>
      </c>
      <c r="C12" s="492"/>
      <c r="D12" s="203">
        <v>4000000</v>
      </c>
      <c r="E12" s="203">
        <v>2000000</v>
      </c>
      <c r="F12" s="256">
        <f>D12+E12</f>
        <v>6000000</v>
      </c>
    </row>
    <row r="13" spans="1:6" ht="17.100000000000001" customHeight="1" x14ac:dyDescent="0.2">
      <c r="A13" s="29" t="s">
        <v>2</v>
      </c>
      <c r="B13" s="493" t="s">
        <v>196</v>
      </c>
      <c r="C13" s="494"/>
      <c r="D13" s="203">
        <v>1054500</v>
      </c>
      <c r="E13" s="203">
        <v>0</v>
      </c>
      <c r="F13" s="257">
        <f t="shared" ref="F13:F16" si="0">D13+E13</f>
        <v>1054500</v>
      </c>
    </row>
    <row r="14" spans="1:6" ht="17.100000000000001" customHeight="1" x14ac:dyDescent="0.2">
      <c r="A14" s="162" t="s">
        <v>4</v>
      </c>
      <c r="B14" s="493" t="s">
        <v>197</v>
      </c>
      <c r="C14" s="494"/>
      <c r="D14" s="203">
        <v>50000</v>
      </c>
      <c r="E14" s="203">
        <v>0</v>
      </c>
      <c r="F14" s="257">
        <f t="shared" si="0"/>
        <v>50000</v>
      </c>
    </row>
    <row r="15" spans="1:6" ht="17.100000000000001" customHeight="1" x14ac:dyDescent="0.2">
      <c r="A15" s="29" t="s">
        <v>5</v>
      </c>
      <c r="B15" s="493" t="s">
        <v>198</v>
      </c>
      <c r="C15" s="494"/>
      <c r="D15" s="204">
        <v>50000</v>
      </c>
      <c r="E15" s="204">
        <v>0</v>
      </c>
      <c r="F15" s="257">
        <f t="shared" si="0"/>
        <v>50000</v>
      </c>
    </row>
    <row r="16" spans="1:6" ht="17.100000000000001" customHeight="1" thickBot="1" x14ac:dyDescent="0.25">
      <c r="A16" s="162" t="s">
        <v>7</v>
      </c>
      <c r="B16" s="495" t="s">
        <v>199</v>
      </c>
      <c r="C16" s="496"/>
      <c r="D16" s="255">
        <v>113000</v>
      </c>
      <c r="E16" s="255">
        <v>0</v>
      </c>
      <c r="F16" s="258">
        <f t="shared" si="0"/>
        <v>113000</v>
      </c>
    </row>
    <row r="17" spans="1:6" ht="17.100000000000001" customHeight="1" thickBot="1" x14ac:dyDescent="0.25">
      <c r="A17" s="480" t="s">
        <v>11</v>
      </c>
      <c r="B17" s="481"/>
      <c r="C17" s="481"/>
      <c r="D17" s="205">
        <f>SUM(D12:D16)</f>
        <v>5267500</v>
      </c>
      <c r="E17" s="205">
        <f>SUM(E12:E16)</f>
        <v>2000000</v>
      </c>
      <c r="F17" s="198">
        <f>SUM(F12:F16)</f>
        <v>7267500</v>
      </c>
    </row>
    <row r="18" spans="1:6" ht="18.75" x14ac:dyDescent="0.3">
      <c r="A18" s="199"/>
      <c r="B18" s="200"/>
      <c r="C18" s="201"/>
    </row>
    <row r="19" spans="1:6" x14ac:dyDescent="0.25">
      <c r="D19" s="74"/>
    </row>
    <row r="20" spans="1:6" ht="23.25" x14ac:dyDescent="0.35">
      <c r="B20" s="202"/>
    </row>
    <row r="21" spans="1:6" x14ac:dyDescent="0.25">
      <c r="D21" s="74"/>
    </row>
  </sheetData>
  <mergeCells count="18">
    <mergeCell ref="D9:D11"/>
    <mergeCell ref="A1:F1"/>
    <mergeCell ref="A2:F2"/>
    <mergeCell ref="A7:F7"/>
    <mergeCell ref="E9:E11"/>
    <mergeCell ref="F9:F11"/>
    <mergeCell ref="D8:F8"/>
    <mergeCell ref="A4:F4"/>
    <mergeCell ref="A5:F5"/>
    <mergeCell ref="A6:F6"/>
    <mergeCell ref="A17:C17"/>
    <mergeCell ref="A9:A11"/>
    <mergeCell ref="B9:C11"/>
    <mergeCell ref="B12:C12"/>
    <mergeCell ref="B13:C13"/>
    <mergeCell ref="B16:C16"/>
    <mergeCell ref="B15:C15"/>
    <mergeCell ref="B14:C14"/>
  </mergeCells>
  <pageMargins left="0.51181102362204722" right="0.51181102362204722" top="0.55118110236220474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79998168889431442"/>
  </sheetPr>
  <dimension ref="A1:F31"/>
  <sheetViews>
    <sheetView topLeftCell="A10" zoomScale="120" zoomScaleNormal="120" zoomScaleSheetLayoutView="100" workbookViewId="0">
      <selection activeCell="D32" sqref="D32"/>
    </sheetView>
  </sheetViews>
  <sheetFormatPr defaultColWidth="9.140625" defaultRowHeight="15.75" x14ac:dyDescent="0.25"/>
  <cols>
    <col min="1" max="1" width="5.42578125" style="4" customWidth="1"/>
    <col min="2" max="2" width="104.7109375" style="15" customWidth="1"/>
    <col min="3" max="3" width="12.7109375" style="10" customWidth="1"/>
    <col min="4" max="5" width="12.7109375" style="3" customWidth="1"/>
    <col min="6" max="16384" width="9.140625" style="3"/>
  </cols>
  <sheetData>
    <row r="1" spans="1:6" ht="15" customHeight="1" x14ac:dyDescent="0.2">
      <c r="A1" s="370" t="s">
        <v>225</v>
      </c>
      <c r="B1" s="370"/>
      <c r="C1" s="370"/>
      <c r="D1" s="370"/>
      <c r="E1" s="370"/>
      <c r="F1" s="45"/>
    </row>
    <row r="2" spans="1:6" ht="15" customHeight="1" x14ac:dyDescent="0.2">
      <c r="A2" s="370" t="s">
        <v>226</v>
      </c>
      <c r="B2" s="370"/>
      <c r="C2" s="370"/>
      <c r="D2" s="370"/>
      <c r="E2" s="370"/>
      <c r="F2" s="45"/>
    </row>
    <row r="3" spans="1:6" ht="15" customHeight="1" x14ac:dyDescent="0.25">
      <c r="A3" s="12"/>
      <c r="B3" s="9"/>
      <c r="C3" s="74"/>
    </row>
    <row r="4" spans="1:6" ht="15" customHeight="1" x14ac:dyDescent="0.25">
      <c r="A4" s="361" t="s">
        <v>179</v>
      </c>
      <c r="B4" s="361"/>
      <c r="C4" s="361"/>
      <c r="D4" s="361"/>
      <c r="E4" s="361"/>
    </row>
    <row r="5" spans="1:6" ht="15" customHeight="1" x14ac:dyDescent="0.25">
      <c r="A5" s="361" t="s">
        <v>131</v>
      </c>
      <c r="B5" s="361"/>
      <c r="C5" s="361"/>
      <c r="D5" s="361"/>
      <c r="E5" s="361"/>
    </row>
    <row r="6" spans="1:6" ht="15" customHeight="1" x14ac:dyDescent="0.25">
      <c r="A6" s="361" t="s">
        <v>212</v>
      </c>
      <c r="B6" s="361"/>
      <c r="C6" s="361"/>
      <c r="D6" s="361"/>
      <c r="E6" s="361"/>
    </row>
    <row r="7" spans="1:6" ht="15" customHeight="1" x14ac:dyDescent="0.25">
      <c r="A7" s="361" t="s">
        <v>213</v>
      </c>
      <c r="B7" s="361"/>
      <c r="C7" s="361"/>
      <c r="D7" s="361"/>
      <c r="E7" s="361"/>
    </row>
    <row r="8" spans="1:6" ht="15" customHeight="1" thickBot="1" x14ac:dyDescent="0.3">
      <c r="B8" s="13"/>
      <c r="E8" s="14" t="s">
        <v>163</v>
      </c>
    </row>
    <row r="9" spans="1:6" ht="15" customHeight="1" x14ac:dyDescent="0.2">
      <c r="A9" s="508" t="s">
        <v>9</v>
      </c>
      <c r="B9" s="510" t="s">
        <v>35</v>
      </c>
      <c r="C9" s="512" t="s">
        <v>38</v>
      </c>
      <c r="D9" s="518" t="s">
        <v>148</v>
      </c>
      <c r="E9" s="520" t="s">
        <v>105</v>
      </c>
    </row>
    <row r="10" spans="1:6" ht="15" customHeight="1" thickBot="1" x14ac:dyDescent="0.25">
      <c r="A10" s="509"/>
      <c r="B10" s="511"/>
      <c r="C10" s="513" t="s">
        <v>105</v>
      </c>
      <c r="D10" s="519"/>
      <c r="E10" s="521" t="s">
        <v>105</v>
      </c>
    </row>
    <row r="11" spans="1:6" s="1" customFormat="1" ht="17.100000000000001" customHeight="1" x14ac:dyDescent="0.2">
      <c r="A11" s="522" t="s">
        <v>32</v>
      </c>
      <c r="B11" s="523"/>
      <c r="C11" s="523"/>
      <c r="D11" s="523"/>
      <c r="E11" s="524"/>
    </row>
    <row r="12" spans="1:6" s="1" customFormat="1" ht="17.100000000000001" customHeight="1" x14ac:dyDescent="0.2">
      <c r="A12" s="525" t="s">
        <v>101</v>
      </c>
      <c r="B12" s="526"/>
      <c r="C12" s="526"/>
      <c r="D12" s="526"/>
      <c r="E12" s="527"/>
    </row>
    <row r="13" spans="1:6" s="1" customFormat="1" ht="17.100000000000001" customHeight="1" x14ac:dyDescent="0.2">
      <c r="A13" s="29" t="s">
        <v>1</v>
      </c>
      <c r="B13" s="215" t="s">
        <v>200</v>
      </c>
      <c r="C13" s="203">
        <v>2000000</v>
      </c>
      <c r="D13" s="93">
        <v>0</v>
      </c>
      <c r="E13" s="94">
        <f>C13+D13</f>
        <v>2000000</v>
      </c>
    </row>
    <row r="14" spans="1:6" s="1" customFormat="1" ht="17.100000000000001" customHeight="1" x14ac:dyDescent="0.2">
      <c r="A14" s="30" t="s">
        <v>2</v>
      </c>
      <c r="B14" s="215" t="s">
        <v>201</v>
      </c>
      <c r="C14" s="203">
        <v>250000</v>
      </c>
      <c r="D14" s="93">
        <v>0</v>
      </c>
      <c r="E14" s="94">
        <f t="shared" ref="E14:E22" si="0">C14+D14</f>
        <v>250000</v>
      </c>
    </row>
    <row r="15" spans="1:6" s="1" customFormat="1" ht="17.100000000000001" customHeight="1" x14ac:dyDescent="0.2">
      <c r="A15" s="29" t="s">
        <v>4</v>
      </c>
      <c r="B15" s="215" t="s">
        <v>238</v>
      </c>
      <c r="C15" s="206">
        <v>4803512</v>
      </c>
      <c r="D15" s="93">
        <v>0</v>
      </c>
      <c r="E15" s="94">
        <f t="shared" si="0"/>
        <v>4803512</v>
      </c>
    </row>
    <row r="16" spans="1:6" s="1" customFormat="1" ht="17.100000000000001" customHeight="1" x14ac:dyDescent="0.2">
      <c r="A16" s="30" t="s">
        <v>5</v>
      </c>
      <c r="B16" s="215" t="s">
        <v>239</v>
      </c>
      <c r="C16" s="265">
        <v>20551012</v>
      </c>
      <c r="D16" s="93">
        <v>0</v>
      </c>
      <c r="E16" s="94">
        <f t="shared" si="0"/>
        <v>20551012</v>
      </c>
    </row>
    <row r="17" spans="1:5" s="1" customFormat="1" ht="17.100000000000001" customHeight="1" x14ac:dyDescent="0.2">
      <c r="A17" s="29" t="s">
        <v>7</v>
      </c>
      <c r="B17" s="215" t="s">
        <v>240</v>
      </c>
      <c r="C17" s="206">
        <v>5619431</v>
      </c>
      <c r="D17" s="95">
        <v>0</v>
      </c>
      <c r="E17" s="94">
        <f t="shared" si="0"/>
        <v>5619431</v>
      </c>
    </row>
    <row r="18" spans="1:5" s="1" customFormat="1" ht="17.100000000000001" customHeight="1" x14ac:dyDescent="0.2">
      <c r="A18" s="30" t="s">
        <v>28</v>
      </c>
      <c r="B18" s="215" t="s">
        <v>202</v>
      </c>
      <c r="C18" s="206">
        <v>283673</v>
      </c>
      <c r="D18" s="93">
        <v>0</v>
      </c>
      <c r="E18" s="94">
        <f t="shared" ref="E18:E20" si="1">C18+D18</f>
        <v>283673</v>
      </c>
    </row>
    <row r="19" spans="1:5" s="1" customFormat="1" ht="17.100000000000001" customHeight="1" x14ac:dyDescent="0.2">
      <c r="A19" s="29" t="s">
        <v>89</v>
      </c>
      <c r="B19" s="215" t="s">
        <v>203</v>
      </c>
      <c r="C19" s="206">
        <v>191995</v>
      </c>
      <c r="D19" s="95">
        <v>0</v>
      </c>
      <c r="E19" s="94">
        <f t="shared" si="1"/>
        <v>191995</v>
      </c>
    </row>
    <row r="20" spans="1:5" s="1" customFormat="1" ht="17.100000000000001" customHeight="1" x14ac:dyDescent="0.2">
      <c r="A20" s="30" t="s">
        <v>161</v>
      </c>
      <c r="B20" s="215" t="s">
        <v>241</v>
      </c>
      <c r="C20" s="206">
        <v>42397</v>
      </c>
      <c r="D20" s="93">
        <v>0</v>
      </c>
      <c r="E20" s="94">
        <f t="shared" si="1"/>
        <v>42397</v>
      </c>
    </row>
    <row r="21" spans="1:5" s="1" customFormat="1" ht="17.100000000000001" customHeight="1" x14ac:dyDescent="0.2">
      <c r="A21" s="528" t="s">
        <v>103</v>
      </c>
      <c r="B21" s="529"/>
      <c r="C21" s="208">
        <f>SUM(C13:C20)</f>
        <v>33742020</v>
      </c>
      <c r="D21" s="214">
        <f>SUM(D13:D20)</f>
        <v>0</v>
      </c>
      <c r="E21" s="207">
        <f>SUM(E13:E20)</f>
        <v>33742020</v>
      </c>
    </row>
    <row r="22" spans="1:5" s="1" customFormat="1" ht="17.100000000000001" customHeight="1" thickBot="1" x14ac:dyDescent="0.25">
      <c r="A22" s="535" t="s">
        <v>36</v>
      </c>
      <c r="B22" s="536"/>
      <c r="C22" s="259">
        <f>C21</f>
        <v>33742020</v>
      </c>
      <c r="D22" s="260">
        <f>D21</f>
        <v>0</v>
      </c>
      <c r="E22" s="261">
        <f t="shared" si="0"/>
        <v>33742020</v>
      </c>
    </row>
    <row r="23" spans="1:5" s="8" customFormat="1" ht="17.100000000000001" customHeight="1" x14ac:dyDescent="0.2">
      <c r="A23" s="522" t="s">
        <v>33</v>
      </c>
      <c r="B23" s="523"/>
      <c r="C23" s="523"/>
      <c r="D23" s="523"/>
      <c r="E23" s="524"/>
    </row>
    <row r="24" spans="1:5" s="8" customFormat="1" ht="17.100000000000001" customHeight="1" x14ac:dyDescent="0.2">
      <c r="A24" s="532" t="s">
        <v>102</v>
      </c>
      <c r="B24" s="533"/>
      <c r="C24" s="533"/>
      <c r="D24" s="533"/>
      <c r="E24" s="534"/>
    </row>
    <row r="25" spans="1:5" s="26" customFormat="1" ht="17.100000000000001" customHeight="1" x14ac:dyDescent="0.2">
      <c r="A25" s="29" t="s">
        <v>162</v>
      </c>
      <c r="B25" s="216" t="s">
        <v>31</v>
      </c>
      <c r="C25" s="44">
        <v>4000000</v>
      </c>
      <c r="D25" s="103">
        <v>2000000</v>
      </c>
      <c r="E25" s="96">
        <f t="shared" ref="E25:E27" si="2">C25+D25</f>
        <v>6000000</v>
      </c>
    </row>
    <row r="26" spans="1:5" s="1" customFormat="1" ht="17.100000000000001" customHeight="1" x14ac:dyDescent="0.2">
      <c r="A26" s="528" t="s">
        <v>104</v>
      </c>
      <c r="B26" s="529"/>
      <c r="C26" s="100">
        <f>SUM(C25:C25)</f>
        <v>4000000</v>
      </c>
      <c r="D26" s="101">
        <f>SUM(D25:D25)</f>
        <v>2000000</v>
      </c>
      <c r="E26" s="102">
        <f t="shared" si="2"/>
        <v>6000000</v>
      </c>
    </row>
    <row r="27" spans="1:5" s="1" customFormat="1" ht="17.100000000000001" customHeight="1" thickBot="1" x14ac:dyDescent="0.25">
      <c r="A27" s="530" t="s">
        <v>11</v>
      </c>
      <c r="B27" s="531"/>
      <c r="C27" s="262">
        <f>C26</f>
        <v>4000000</v>
      </c>
      <c r="D27" s="263">
        <f>D26</f>
        <v>2000000</v>
      </c>
      <c r="E27" s="264">
        <f t="shared" si="2"/>
        <v>6000000</v>
      </c>
    </row>
    <row r="28" spans="1:5" s="1" customFormat="1" ht="17.100000000000001" customHeight="1" thickBot="1" x14ac:dyDescent="0.25">
      <c r="A28" s="514" t="s">
        <v>92</v>
      </c>
      <c r="B28" s="515"/>
      <c r="C28" s="97">
        <f>C22+C27</f>
        <v>37742020</v>
      </c>
      <c r="D28" s="98">
        <f>D22+D27</f>
        <v>2000000</v>
      </c>
      <c r="E28" s="99">
        <f>E22+E27</f>
        <v>39742020</v>
      </c>
    </row>
    <row r="29" spans="1:5" ht="17.100000000000001" customHeight="1" x14ac:dyDescent="0.25"/>
    <row r="30" spans="1:5" ht="17.100000000000001" customHeight="1" x14ac:dyDescent="0.25">
      <c r="A30" s="516"/>
      <c r="B30" s="517"/>
      <c r="C30" s="74"/>
    </row>
    <row r="31" spans="1:5" ht="17.100000000000001" customHeight="1" x14ac:dyDescent="0.3">
      <c r="B31" s="33"/>
    </row>
  </sheetData>
  <mergeCells count="21">
    <mergeCell ref="A28:B28"/>
    <mergeCell ref="A30:B30"/>
    <mergeCell ref="D9:D10"/>
    <mergeCell ref="E9:E10"/>
    <mergeCell ref="A11:E11"/>
    <mergeCell ref="A12:E12"/>
    <mergeCell ref="A23:E23"/>
    <mergeCell ref="A26:B26"/>
    <mergeCell ref="A27:B27"/>
    <mergeCell ref="A24:E24"/>
    <mergeCell ref="A21:B21"/>
    <mergeCell ref="A22:B22"/>
    <mergeCell ref="A1:E1"/>
    <mergeCell ref="A2:E2"/>
    <mergeCell ref="A4:E4"/>
    <mergeCell ref="A9:A10"/>
    <mergeCell ref="B9:B10"/>
    <mergeCell ref="C9:C10"/>
    <mergeCell ref="A5:E5"/>
    <mergeCell ref="A6:E6"/>
    <mergeCell ref="A7:E7"/>
  </mergeCells>
  <phoneticPr fontId="33" type="noConversion"/>
  <printOptions horizontalCentered="1"/>
  <pageMargins left="0.19685039370078741" right="0.19685039370078741" top="0" bottom="0" header="0.98425196850393704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79998168889431442"/>
  </sheetPr>
  <dimension ref="A1:I27"/>
  <sheetViews>
    <sheetView topLeftCell="A5" zoomScaleNormal="100" workbookViewId="0">
      <selection activeCell="L20" sqref="L20"/>
    </sheetView>
  </sheetViews>
  <sheetFormatPr defaultRowHeight="12.75" x14ac:dyDescent="0.2"/>
  <cols>
    <col min="1" max="1" width="6.42578125" customWidth="1"/>
    <col min="2" max="2" width="116.85546875" customWidth="1"/>
    <col min="3" max="3" width="12.7109375" style="77" customWidth="1"/>
    <col min="4" max="5" width="12.7109375" customWidth="1"/>
    <col min="7" max="9" width="10.140625" bestFit="1" customWidth="1"/>
  </cols>
  <sheetData>
    <row r="1" spans="1:9" ht="14.25" x14ac:dyDescent="0.2">
      <c r="A1" s="370" t="s">
        <v>227</v>
      </c>
      <c r="B1" s="370"/>
      <c r="C1" s="370"/>
      <c r="D1" s="370"/>
      <c r="E1" s="370"/>
    </row>
    <row r="2" spans="1:9" ht="14.25" x14ac:dyDescent="0.2">
      <c r="A2" s="370" t="s">
        <v>228</v>
      </c>
      <c r="B2" s="370"/>
      <c r="C2" s="370"/>
      <c r="D2" s="370"/>
      <c r="E2" s="370"/>
    </row>
    <row r="3" spans="1:9" x14ac:dyDescent="0.2">
      <c r="A3" s="538"/>
      <c r="B3" s="538"/>
      <c r="C3" s="538"/>
    </row>
    <row r="4" spans="1:9" ht="15.75" x14ac:dyDescent="0.25">
      <c r="A4" s="361" t="s">
        <v>179</v>
      </c>
      <c r="B4" s="361"/>
      <c r="C4" s="361"/>
      <c r="D4" s="361"/>
      <c r="E4" s="361"/>
    </row>
    <row r="5" spans="1:9" ht="15.75" x14ac:dyDescent="0.25">
      <c r="A5" s="361" t="s">
        <v>165</v>
      </c>
      <c r="B5" s="361"/>
      <c r="C5" s="361"/>
      <c r="D5" s="361"/>
      <c r="E5" s="361"/>
    </row>
    <row r="6" spans="1:9" ht="15.75" x14ac:dyDescent="0.25">
      <c r="A6" s="361" t="s">
        <v>212</v>
      </c>
      <c r="B6" s="361"/>
      <c r="C6" s="361"/>
      <c r="D6" s="361"/>
      <c r="E6" s="361"/>
    </row>
    <row r="7" spans="1:9" ht="15.75" x14ac:dyDescent="0.25">
      <c r="A7" s="537" t="s">
        <v>213</v>
      </c>
      <c r="B7" s="537"/>
      <c r="C7" s="537"/>
      <c r="D7" s="537"/>
      <c r="E7" s="537"/>
    </row>
    <row r="8" spans="1:9" ht="16.5" customHeight="1" thickBot="1" x14ac:dyDescent="0.3">
      <c r="A8" s="403"/>
      <c r="B8" s="403"/>
      <c r="C8" s="403"/>
      <c r="E8" s="14" t="s">
        <v>163</v>
      </c>
    </row>
    <row r="9" spans="1:9" ht="49.5" customHeight="1" thickBot="1" x14ac:dyDescent="0.25">
      <c r="A9" s="84" t="s">
        <v>9</v>
      </c>
      <c r="B9" s="85" t="s">
        <v>166</v>
      </c>
      <c r="C9" s="86" t="s">
        <v>38</v>
      </c>
      <c r="D9" s="87" t="s">
        <v>148</v>
      </c>
      <c r="E9" s="88" t="s">
        <v>105</v>
      </c>
    </row>
    <row r="10" spans="1:9" ht="21.95" customHeight="1" x14ac:dyDescent="0.2">
      <c r="A10" s="541" t="s">
        <v>204</v>
      </c>
      <c r="B10" s="542"/>
      <c r="C10" s="542"/>
      <c r="D10" s="542"/>
      <c r="E10" s="543"/>
    </row>
    <row r="11" spans="1:9" s="273" customFormat="1" ht="21.95" customHeight="1" x14ac:dyDescent="0.2">
      <c r="A11" s="78" t="s">
        <v>1</v>
      </c>
      <c r="B11" s="269" t="s">
        <v>171</v>
      </c>
      <c r="C11" s="270">
        <v>1905000</v>
      </c>
      <c r="D11" s="213">
        <v>2159000</v>
      </c>
      <c r="E11" s="89">
        <f>C11+D11</f>
        <v>4064000</v>
      </c>
    </row>
    <row r="12" spans="1:9" s="274" customFormat="1" ht="21.95" customHeight="1" x14ac:dyDescent="0.2">
      <c r="A12" s="75" t="s">
        <v>2</v>
      </c>
      <c r="B12" s="254" t="s">
        <v>208</v>
      </c>
      <c r="C12" s="267">
        <v>5880100</v>
      </c>
      <c r="D12" s="211">
        <v>0</v>
      </c>
      <c r="E12" s="89">
        <f t="shared" ref="E12:E19" si="0">C12+D12</f>
        <v>5880100</v>
      </c>
    </row>
    <row r="13" spans="1:9" s="273" customFormat="1" ht="21.95" customHeight="1" x14ac:dyDescent="0.2">
      <c r="A13" s="75" t="s">
        <v>4</v>
      </c>
      <c r="B13" s="266" t="s">
        <v>173</v>
      </c>
      <c r="C13" s="267">
        <v>27483222</v>
      </c>
      <c r="D13" s="211">
        <v>0</v>
      </c>
      <c r="E13" s="89">
        <f t="shared" si="0"/>
        <v>27483222</v>
      </c>
    </row>
    <row r="14" spans="1:9" s="274" customFormat="1" ht="21.95" customHeight="1" x14ac:dyDescent="0.2">
      <c r="A14" s="75" t="s">
        <v>5</v>
      </c>
      <c r="B14" s="266" t="s">
        <v>242</v>
      </c>
      <c r="C14" s="267">
        <v>1121000</v>
      </c>
      <c r="D14" s="211">
        <v>0</v>
      </c>
      <c r="E14" s="89">
        <f t="shared" si="0"/>
        <v>1121000</v>
      </c>
    </row>
    <row r="15" spans="1:9" s="274" customFormat="1" ht="21.95" customHeight="1" x14ac:dyDescent="0.2">
      <c r="A15" s="75" t="s">
        <v>7</v>
      </c>
      <c r="B15" s="266" t="s">
        <v>174</v>
      </c>
      <c r="C15" s="268">
        <v>1000000</v>
      </c>
      <c r="D15" s="211">
        <v>0</v>
      </c>
      <c r="E15" s="89">
        <f t="shared" si="0"/>
        <v>1000000</v>
      </c>
      <c r="I15" s="275"/>
    </row>
    <row r="16" spans="1:9" s="273" customFormat="1" ht="21.95" customHeight="1" x14ac:dyDescent="0.2">
      <c r="A16" s="75" t="s">
        <v>28</v>
      </c>
      <c r="B16" s="8" t="s">
        <v>244</v>
      </c>
      <c r="C16" s="267">
        <v>0</v>
      </c>
      <c r="D16" s="211">
        <v>8000000</v>
      </c>
      <c r="E16" s="89">
        <f t="shared" si="0"/>
        <v>8000000</v>
      </c>
      <c r="H16" s="276"/>
    </row>
    <row r="17" spans="1:5" s="273" customFormat="1" ht="21.95" customHeight="1" x14ac:dyDescent="0.2">
      <c r="A17" s="75" t="s">
        <v>89</v>
      </c>
      <c r="B17" s="254" t="s">
        <v>243</v>
      </c>
      <c r="C17" s="209"/>
      <c r="D17" s="211">
        <v>6405000</v>
      </c>
      <c r="E17" s="89">
        <f t="shared" si="0"/>
        <v>6405000</v>
      </c>
    </row>
    <row r="18" spans="1:5" s="274" customFormat="1" ht="21.95" customHeight="1" x14ac:dyDescent="0.2">
      <c r="A18" s="75" t="s">
        <v>161</v>
      </c>
      <c r="B18" s="8" t="s">
        <v>245</v>
      </c>
      <c r="C18" s="210"/>
      <c r="D18" s="212">
        <v>20000000</v>
      </c>
      <c r="E18" s="89">
        <f t="shared" si="0"/>
        <v>20000000</v>
      </c>
    </row>
    <row r="19" spans="1:5" s="274" customFormat="1" ht="21.95" customHeight="1" x14ac:dyDescent="0.2">
      <c r="A19" s="75" t="s">
        <v>162</v>
      </c>
      <c r="B19" s="80" t="s">
        <v>246</v>
      </c>
      <c r="C19" s="210"/>
      <c r="D19" s="212">
        <v>52113449</v>
      </c>
      <c r="E19" s="89">
        <f t="shared" si="0"/>
        <v>52113449</v>
      </c>
    </row>
    <row r="20" spans="1:5" s="76" customFormat="1" ht="21.95" customHeight="1" thickBot="1" x14ac:dyDescent="0.25">
      <c r="A20" s="539" t="s">
        <v>205</v>
      </c>
      <c r="B20" s="540"/>
      <c r="C20" s="90">
        <f>SUM(C11:C19)</f>
        <v>37389322</v>
      </c>
      <c r="D20" s="90">
        <f>SUM(D11:D19)</f>
        <v>88677449</v>
      </c>
      <c r="E20" s="185">
        <f>SUM(E11:E19)</f>
        <v>126066771</v>
      </c>
    </row>
    <row r="21" spans="1:5" ht="21.95" customHeight="1" x14ac:dyDescent="0.2">
      <c r="A21" s="544" t="s">
        <v>206</v>
      </c>
      <c r="B21" s="545"/>
      <c r="C21" s="545"/>
      <c r="D21" s="545"/>
      <c r="E21" s="546"/>
    </row>
    <row r="22" spans="1:5" ht="21.95" customHeight="1" x14ac:dyDescent="0.2">
      <c r="A22" s="79" t="s">
        <v>1</v>
      </c>
      <c r="B22" s="186" t="s">
        <v>172</v>
      </c>
      <c r="C22" s="271">
        <v>635000</v>
      </c>
      <c r="D22" s="272">
        <v>2500000</v>
      </c>
      <c r="E22" s="89">
        <f>C22+D22</f>
        <v>3135000</v>
      </c>
    </row>
    <row r="23" spans="1:5" s="76" customFormat="1" ht="21.95" customHeight="1" thickBot="1" x14ac:dyDescent="0.25">
      <c r="A23" s="539" t="s">
        <v>207</v>
      </c>
      <c r="B23" s="540"/>
      <c r="C23" s="90">
        <f>SUM(C22:C22)</f>
        <v>635000</v>
      </c>
      <c r="D23" s="91">
        <f>SUM(D22:D22)</f>
        <v>2500000</v>
      </c>
      <c r="E23" s="92">
        <f>C23+D23</f>
        <v>3135000</v>
      </c>
    </row>
    <row r="24" spans="1:5" ht="21.95" customHeight="1" thickBot="1" x14ac:dyDescent="0.25">
      <c r="A24" s="539" t="s">
        <v>167</v>
      </c>
      <c r="B24" s="540"/>
      <c r="C24" s="90">
        <f>C20+C23</f>
        <v>38024322</v>
      </c>
      <c r="D24" s="91">
        <f>D20+D23</f>
        <v>91177449</v>
      </c>
      <c r="E24" s="92">
        <f>C24+D24</f>
        <v>129201771</v>
      </c>
    </row>
    <row r="25" spans="1:5" ht="21.95" customHeight="1" x14ac:dyDescent="0.2">
      <c r="A25" s="3"/>
      <c r="B25" s="3"/>
    </row>
    <row r="26" spans="1:5" ht="21.95" customHeight="1" x14ac:dyDescent="0.2"/>
    <row r="27" spans="1:5" x14ac:dyDescent="0.2">
      <c r="E27" s="77"/>
    </row>
  </sheetData>
  <mergeCells count="13">
    <mergeCell ref="A24:B24"/>
    <mergeCell ref="A10:E10"/>
    <mergeCell ref="A21:E21"/>
    <mergeCell ref="A20:B20"/>
    <mergeCell ref="A23:B23"/>
    <mergeCell ref="A7:E7"/>
    <mergeCell ref="A3:C3"/>
    <mergeCell ref="A8:C8"/>
    <mergeCell ref="A1:E1"/>
    <mergeCell ref="A2:E2"/>
    <mergeCell ref="A4:E4"/>
    <mergeCell ref="A5:E5"/>
    <mergeCell ref="A6:E6"/>
  </mergeCells>
  <phoneticPr fontId="33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14</vt:i4>
      </vt:variant>
    </vt:vector>
  </HeadingPairs>
  <TitlesOfParts>
    <vt:vector size="23" baseType="lpstr"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'1.'!Nyomtatási_cím</vt:lpstr>
      <vt:lpstr>'2.'!Nyomtatási_cím</vt:lpstr>
      <vt:lpstr>'3.'!Nyomtatási_cím</vt:lpstr>
      <vt:lpstr>'5.'!Nyomtatási_cím</vt:lpstr>
      <vt:lpstr>'6.'!Nyomtatási_cím</vt:lpstr>
      <vt:lpstr>'8.'!Nyomtatási_cím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'8.'!Nyomtatási_terület</vt:lpstr>
      <vt:lpstr>'9.'!Nyomtatási_terület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2024-05-11T14:02:42Z</cp:lastPrinted>
  <dcterms:created xsi:type="dcterms:W3CDTF">2007-02-22T10:27:43Z</dcterms:created>
  <dcterms:modified xsi:type="dcterms:W3CDTF">2024-05-17T15:49:11Z</dcterms:modified>
</cp:coreProperties>
</file>