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.Norbert\Documents\2025. év\Közgyűlés\2025.02.21\2025. évi költségvetés\"/>
    </mc:Choice>
  </mc:AlternateContent>
  <xr:revisionPtr revIDLastSave="0" documentId="13_ncr:1_{27685712-69AC-4DEE-82DF-4D2160AA4F56}" xr6:coauthVersionLast="47" xr6:coauthVersionMax="47" xr10:uidLastSave="{00000000-0000-0000-0000-000000000000}"/>
  <bookViews>
    <workbookView xWindow="-120" yWindow="-120" windowWidth="29040" windowHeight="15840" tabRatio="841" xr2:uid="{00000000-000D-0000-FFFF-FFFF00000000}"/>
  </bookViews>
  <sheets>
    <sheet name="1." sheetId="60" r:id="rId1"/>
    <sheet name="2." sheetId="31" r:id="rId2"/>
    <sheet name="3." sheetId="55" r:id="rId3"/>
    <sheet name="4." sheetId="58" r:id="rId4"/>
    <sheet name="5." sheetId="57" r:id="rId5"/>
    <sheet name="6." sheetId="56" r:id="rId6"/>
    <sheet name="7." sheetId="54" r:id="rId7"/>
    <sheet name="8." sheetId="59" r:id="rId8"/>
  </sheets>
  <externalReferences>
    <externalReference r:id="rId9"/>
  </externalReferences>
  <definedNames>
    <definedName name="_xlnm.Print_Titles" localSheetId="3">'4.'!$1:$9</definedName>
    <definedName name="_xlnm.Print_Titles" localSheetId="4">'5.'!$1:$9</definedName>
    <definedName name="_xlnm.Print_Titles" localSheetId="5">'6.'!$1:$9</definedName>
    <definedName name="_xlnm.Print_Area" localSheetId="3">'4.'!$A$1:$N$69</definedName>
    <definedName name="_xlnm.Print_Area" localSheetId="4">'5.'!$A$1:$N$69</definedName>
    <definedName name="_xlnm.Print_Area" localSheetId="5">'6.'!$A$1:$N$69</definedName>
    <definedName name="_xlnm.Print_Area" localSheetId="6">'7.'!$A$1:$N$31</definedName>
  </definedNames>
  <calcPr calcId="181029"/>
</workbook>
</file>

<file path=xl/calcChain.xml><?xml version="1.0" encoding="utf-8"?>
<calcChain xmlns="http://schemas.openxmlformats.org/spreadsheetml/2006/main">
  <c r="C17" i="60" l="1"/>
  <c r="C15" i="60"/>
  <c r="C10" i="60"/>
  <c r="G21" i="60"/>
  <c r="H21" i="60"/>
  <c r="I21" i="60"/>
  <c r="J21" i="60"/>
  <c r="C11" i="60" l="1"/>
  <c r="C12" i="60"/>
  <c r="C13" i="60"/>
  <c r="C14" i="60"/>
  <c r="C16" i="60"/>
  <c r="C18" i="60"/>
  <c r="C19" i="60"/>
  <c r="C20" i="60"/>
  <c r="C21" i="60" l="1"/>
  <c r="O27" i="55"/>
  <c r="I27" i="55"/>
  <c r="N27" i="55"/>
  <c r="E27" i="55"/>
  <c r="I26" i="55" l="1"/>
  <c r="G26" i="55"/>
  <c r="P26" i="55"/>
  <c r="O15" i="55"/>
  <c r="L15" i="55"/>
  <c r="J15" i="55"/>
  <c r="G15" i="55"/>
  <c r="I12" i="55"/>
  <c r="N18" i="55"/>
  <c r="N16" i="55"/>
  <c r="N15" i="55"/>
  <c r="N12" i="55"/>
  <c r="K12" i="55"/>
  <c r="G12" i="55"/>
  <c r="F21" i="60" l="1"/>
  <c r="N29" i="57" l="1"/>
  <c r="E16" i="59"/>
  <c r="F16" i="59"/>
  <c r="H16" i="59"/>
  <c r="I16" i="59"/>
  <c r="J16" i="59"/>
  <c r="K16" i="59"/>
  <c r="L16" i="59"/>
  <c r="N16" i="59"/>
  <c r="E17" i="59"/>
  <c r="F17" i="59"/>
  <c r="G17" i="59"/>
  <c r="H17" i="59"/>
  <c r="I17" i="59"/>
  <c r="J17" i="59"/>
  <c r="K17" i="59"/>
  <c r="L17" i="59"/>
  <c r="N17" i="59"/>
  <c r="D17" i="59"/>
  <c r="D16" i="59"/>
  <c r="F18" i="59" l="1"/>
  <c r="E45" i="57" l="1"/>
  <c r="E24" i="57"/>
  <c r="E20" i="57"/>
  <c r="E16" i="57"/>
  <c r="L45" i="57"/>
  <c r="L28" i="57"/>
  <c r="L20" i="57"/>
  <c r="L16" i="57"/>
  <c r="G24" i="57"/>
  <c r="G20" i="57"/>
  <c r="G16" i="57"/>
  <c r="N28" i="57"/>
  <c r="N24" i="57"/>
  <c r="N20" i="57"/>
  <c r="N16" i="57"/>
  <c r="L20" i="56"/>
  <c r="L16" i="56"/>
  <c r="E20" i="56" l="1"/>
  <c r="E16" i="56"/>
  <c r="N28" i="56" l="1"/>
  <c r="N24" i="56"/>
  <c r="N20" i="56"/>
  <c r="N16" i="56"/>
  <c r="G9" i="59"/>
  <c r="D24" i="55" l="1"/>
  <c r="D19" i="55"/>
  <c r="N15" i="59" l="1"/>
  <c r="L15" i="59"/>
  <c r="K15" i="59"/>
  <c r="J15" i="59"/>
  <c r="I15" i="59"/>
  <c r="H15" i="59"/>
  <c r="F15" i="59"/>
  <c r="D15" i="59"/>
  <c r="M13" i="59"/>
  <c r="M15" i="59" s="1"/>
  <c r="G13" i="59"/>
  <c r="G15" i="59" s="1"/>
  <c r="N12" i="59"/>
  <c r="L12" i="59"/>
  <c r="K12" i="59"/>
  <c r="J12" i="59"/>
  <c r="I12" i="59"/>
  <c r="H12" i="59"/>
  <c r="F12" i="59"/>
  <c r="D12" i="59"/>
  <c r="M11" i="59"/>
  <c r="M17" i="59" s="1"/>
  <c r="M10" i="59"/>
  <c r="G10" i="59"/>
  <c r="N15" i="54"/>
  <c r="N16" i="54"/>
  <c r="G16" i="59" l="1"/>
  <c r="M16" i="59"/>
  <c r="G12" i="59"/>
  <c r="M12" i="59"/>
  <c r="D27" i="55" l="1"/>
  <c r="D23" i="55" l="1"/>
  <c r="D22" i="55"/>
  <c r="D12" i="55" l="1"/>
  <c r="D25" i="55" l="1"/>
  <c r="D26" i="55"/>
  <c r="D28" i="55"/>
  <c r="D29" i="55"/>
  <c r="D30" i="55"/>
  <c r="D13" i="55"/>
  <c r="D14" i="55"/>
  <c r="D15" i="55"/>
  <c r="D16" i="55"/>
  <c r="D17" i="55"/>
  <c r="D18" i="55"/>
  <c r="N64" i="58"/>
  <c r="M64" i="58"/>
  <c r="L64" i="58"/>
  <c r="E65" i="58"/>
  <c r="G65" i="58"/>
  <c r="F65" i="58"/>
  <c r="F64" i="58"/>
  <c r="N18" i="59" l="1"/>
  <c r="L18" i="59"/>
  <c r="K18" i="59"/>
  <c r="I18" i="59"/>
  <c r="H18" i="59"/>
  <c r="D18" i="59"/>
  <c r="M18" i="59" l="1"/>
  <c r="G18" i="59"/>
  <c r="J18" i="59"/>
  <c r="G69" i="58" l="1"/>
  <c r="M52" i="58"/>
  <c r="N52" i="58"/>
  <c r="M51" i="58"/>
  <c r="N51" i="58"/>
  <c r="L51" i="58"/>
  <c r="L52" i="58"/>
  <c r="M50" i="58"/>
  <c r="N50" i="58"/>
  <c r="M46" i="58"/>
  <c r="N46" i="58"/>
  <c r="L50" i="58"/>
  <c r="M48" i="58"/>
  <c r="N48" i="58"/>
  <c r="M47" i="58"/>
  <c r="N47" i="58"/>
  <c r="L47" i="58"/>
  <c r="L48" i="58"/>
  <c r="L46" i="58"/>
  <c r="M65" i="58"/>
  <c r="N65" i="58"/>
  <c r="L65" i="58"/>
  <c r="G64" i="58"/>
  <c r="E64" i="58"/>
  <c r="E52" i="58"/>
  <c r="F51" i="58"/>
  <c r="G51" i="58"/>
  <c r="E51" i="58"/>
  <c r="F50" i="58"/>
  <c r="G50" i="58"/>
  <c r="E50" i="58"/>
  <c r="F48" i="58"/>
  <c r="G48" i="58"/>
  <c r="E48" i="58"/>
  <c r="F47" i="58"/>
  <c r="G47" i="58"/>
  <c r="E47" i="58"/>
  <c r="F46" i="58"/>
  <c r="G46" i="58"/>
  <c r="F44" i="58"/>
  <c r="G44" i="58"/>
  <c r="F43" i="58"/>
  <c r="G43" i="58"/>
  <c r="E43" i="58"/>
  <c r="E44" i="58"/>
  <c r="F42" i="58"/>
  <c r="G42" i="58"/>
  <c r="F27" i="58"/>
  <c r="G27" i="58"/>
  <c r="E27" i="58"/>
  <c r="F26" i="58"/>
  <c r="G26" i="58"/>
  <c r="E26" i="58"/>
  <c r="F25" i="58"/>
  <c r="G25" i="58"/>
  <c r="E25" i="58"/>
  <c r="F23" i="58"/>
  <c r="G23" i="58"/>
  <c r="F22" i="58"/>
  <c r="G22" i="58"/>
  <c r="F21" i="58"/>
  <c r="G21" i="58"/>
  <c r="E22" i="58"/>
  <c r="E23" i="58"/>
  <c r="F19" i="58"/>
  <c r="G19" i="58"/>
  <c r="F18" i="58"/>
  <c r="G18" i="58"/>
  <c r="E18" i="58"/>
  <c r="E19" i="58"/>
  <c r="F17" i="58"/>
  <c r="G17" i="58"/>
  <c r="E17" i="58"/>
  <c r="F15" i="58"/>
  <c r="G15" i="58"/>
  <c r="F14" i="58"/>
  <c r="G14" i="58"/>
  <c r="E14" i="58"/>
  <c r="E15" i="58"/>
  <c r="F13" i="58"/>
  <c r="G13" i="58"/>
  <c r="M44" i="58"/>
  <c r="N44" i="58"/>
  <c r="M43" i="58"/>
  <c r="N43" i="58"/>
  <c r="L43" i="58"/>
  <c r="L44" i="58"/>
  <c r="N42" i="58"/>
  <c r="M15" i="58"/>
  <c r="N15" i="58"/>
  <c r="L15" i="58"/>
  <c r="N14" i="58"/>
  <c r="N13" i="58"/>
  <c r="M19" i="58"/>
  <c r="N19" i="58"/>
  <c r="M18" i="58"/>
  <c r="N18" i="58"/>
  <c r="M17" i="58"/>
  <c r="N17" i="58"/>
  <c r="L18" i="58"/>
  <c r="L19" i="58"/>
  <c r="M23" i="58"/>
  <c r="N23" i="58"/>
  <c r="L23" i="58"/>
  <c r="M21" i="58"/>
  <c r="N21" i="58"/>
  <c r="M22" i="58"/>
  <c r="N22" i="58"/>
  <c r="L22" i="58"/>
  <c r="M25" i="58"/>
  <c r="N25" i="58"/>
  <c r="M26" i="58"/>
  <c r="N26" i="58"/>
  <c r="M27" i="58"/>
  <c r="N27" i="58"/>
  <c r="L26" i="58"/>
  <c r="L27" i="58"/>
  <c r="L25" i="58"/>
  <c r="L30" i="58"/>
  <c r="L31" i="58"/>
  <c r="L32" i="58"/>
  <c r="L33" i="58"/>
  <c r="M30" i="58"/>
  <c r="M31" i="58"/>
  <c r="M32" i="58"/>
  <c r="M33" i="58"/>
  <c r="N30" i="58"/>
  <c r="N31" i="58"/>
  <c r="N32" i="58"/>
  <c r="N33" i="58"/>
  <c r="N29" i="58"/>
  <c r="M28" i="54"/>
  <c r="N28" i="54"/>
  <c r="L28" i="54"/>
  <c r="M20" i="54"/>
  <c r="M24" i="54" s="1"/>
  <c r="N20" i="54"/>
  <c r="N24" i="54" s="1"/>
  <c r="L20" i="54"/>
  <c r="L24" i="54" s="1"/>
  <c r="F20" i="54"/>
  <c r="G20" i="54"/>
  <c r="E20" i="54"/>
  <c r="F56" i="58" l="1"/>
  <c r="E56" i="58"/>
  <c r="E36" i="58"/>
  <c r="G36" i="58"/>
  <c r="G37" i="58"/>
  <c r="E37" i="58"/>
  <c r="G35" i="58"/>
  <c r="G63" i="58"/>
  <c r="F63" i="58"/>
  <c r="N35" i="58"/>
  <c r="N54" i="58"/>
  <c r="N36" i="58"/>
  <c r="N55" i="58"/>
  <c r="G54" i="58"/>
  <c r="G55" i="58"/>
  <c r="F35" i="58"/>
  <c r="F54" i="58"/>
  <c r="F36" i="58"/>
  <c r="F55" i="58"/>
  <c r="M29" i="58"/>
  <c r="M28" i="58" s="1"/>
  <c r="M13" i="58"/>
  <c r="M42" i="58"/>
  <c r="M54" i="58" s="1"/>
  <c r="M14" i="58"/>
  <c r="M36" i="58" s="1"/>
  <c r="M55" i="58"/>
  <c r="L29" i="58"/>
  <c r="L28" i="58" s="1"/>
  <c r="L21" i="58"/>
  <c r="L20" i="58" s="1"/>
  <c r="L17" i="58"/>
  <c r="L16" i="58" s="1"/>
  <c r="L13" i="58"/>
  <c r="L42" i="58"/>
  <c r="L54" i="58" s="1"/>
  <c r="L14" i="58"/>
  <c r="L36" i="58" s="1"/>
  <c r="L55" i="58"/>
  <c r="E21" i="58"/>
  <c r="E20" i="58" s="1"/>
  <c r="E13" i="58"/>
  <c r="E12" i="58" s="1"/>
  <c r="E46" i="58"/>
  <c r="E45" i="58" s="1"/>
  <c r="E42" i="58"/>
  <c r="E41" i="58" s="1"/>
  <c r="E55" i="58"/>
  <c r="N54" i="57"/>
  <c r="E54" i="57"/>
  <c r="L54" i="57"/>
  <c r="G35" i="57"/>
  <c r="G36" i="57"/>
  <c r="N35" i="57"/>
  <c r="N36" i="57"/>
  <c r="N37" i="57"/>
  <c r="F35" i="57"/>
  <c r="F36" i="57"/>
  <c r="M36" i="57"/>
  <c r="M35" i="57"/>
  <c r="M37" i="57"/>
  <c r="E36" i="57"/>
  <c r="E35" i="57"/>
  <c r="L35" i="57"/>
  <c r="L36" i="57"/>
  <c r="L37" i="57"/>
  <c r="F54" i="57"/>
  <c r="M54" i="57"/>
  <c r="E54" i="56"/>
  <c r="L54" i="56"/>
  <c r="E35" i="56"/>
  <c r="L35" i="56"/>
  <c r="L36" i="56"/>
  <c r="L37" i="56"/>
  <c r="F35" i="56"/>
  <c r="M35" i="56"/>
  <c r="M36" i="56"/>
  <c r="M37" i="56"/>
  <c r="M54" i="56"/>
  <c r="G11" i="54"/>
  <c r="G17" i="54" s="1"/>
  <c r="N17" i="54"/>
  <c r="F11" i="54"/>
  <c r="F17" i="54" s="1"/>
  <c r="M17" i="54"/>
  <c r="M26" i="54" s="1"/>
  <c r="E11" i="54"/>
  <c r="E17" i="54" s="1"/>
  <c r="L17" i="54"/>
  <c r="E63" i="58"/>
  <c r="E49" i="58"/>
  <c r="L56" i="58"/>
  <c r="F41" i="58"/>
  <c r="F45" i="58"/>
  <c r="F49" i="58"/>
  <c r="F20" i="58"/>
  <c r="F12" i="58"/>
  <c r="M63" i="58"/>
  <c r="F37" i="58"/>
  <c r="E24" i="58"/>
  <c r="E16" i="58"/>
  <c r="F24" i="58"/>
  <c r="F16" i="58"/>
  <c r="L63" i="58"/>
  <c r="L49" i="58"/>
  <c r="L45" i="58"/>
  <c r="L61" i="58"/>
  <c r="L69" i="58" s="1"/>
  <c r="M56" i="58"/>
  <c r="M49" i="58"/>
  <c r="M45" i="58"/>
  <c r="M61" i="58"/>
  <c r="M69" i="58" s="1"/>
  <c r="L37" i="58"/>
  <c r="L24" i="58"/>
  <c r="M37" i="58"/>
  <c r="M24" i="58"/>
  <c r="N63" i="58"/>
  <c r="G52" i="58"/>
  <c r="G49" i="58" s="1"/>
  <c r="G45" i="58"/>
  <c r="N61" i="58"/>
  <c r="N69" i="58" s="1"/>
  <c r="G41" i="58"/>
  <c r="G24" i="58"/>
  <c r="N24" i="58"/>
  <c r="N20" i="58"/>
  <c r="G20" i="58"/>
  <c r="N16" i="58"/>
  <c r="G16" i="58"/>
  <c r="G12" i="58"/>
  <c r="N12" i="58"/>
  <c r="M63" i="57"/>
  <c r="L63" i="57"/>
  <c r="N63" i="57"/>
  <c r="L12" i="56"/>
  <c r="M12" i="56"/>
  <c r="M16" i="56"/>
  <c r="M20" i="56"/>
  <c r="G63" i="57"/>
  <c r="F63" i="57"/>
  <c r="E63" i="57"/>
  <c r="N56" i="57"/>
  <c r="M56" i="57"/>
  <c r="L56" i="57"/>
  <c r="G56" i="57"/>
  <c r="F56" i="57"/>
  <c r="E56" i="57"/>
  <c r="N55" i="57"/>
  <c r="M55" i="57"/>
  <c r="L55" i="57"/>
  <c r="G55" i="57"/>
  <c r="F55" i="57"/>
  <c r="E55" i="57"/>
  <c r="G54" i="57"/>
  <c r="N49" i="57"/>
  <c r="M49" i="57"/>
  <c r="L49" i="57"/>
  <c r="G49" i="57"/>
  <c r="F49" i="57"/>
  <c r="E49" i="57"/>
  <c r="N45" i="57"/>
  <c r="M45" i="57"/>
  <c r="G45" i="57"/>
  <c r="F45" i="57"/>
  <c r="N41" i="57"/>
  <c r="M41" i="57"/>
  <c r="L41" i="57"/>
  <c r="G41" i="57"/>
  <c r="F41" i="57"/>
  <c r="E41" i="57"/>
  <c r="G37" i="57"/>
  <c r="F37" i="57"/>
  <c r="E37" i="57"/>
  <c r="M28" i="57"/>
  <c r="M24" i="57"/>
  <c r="F24" i="57"/>
  <c r="M20" i="57"/>
  <c r="F20" i="57"/>
  <c r="M16" i="57"/>
  <c r="F16" i="57"/>
  <c r="N12" i="57"/>
  <c r="M12" i="57"/>
  <c r="G12" i="57"/>
  <c r="F12" i="57"/>
  <c r="E12" i="57"/>
  <c r="E63" i="56"/>
  <c r="E56" i="56"/>
  <c r="E55" i="56"/>
  <c r="E49" i="56"/>
  <c r="E45" i="56"/>
  <c r="E41" i="56"/>
  <c r="F63" i="56"/>
  <c r="F56" i="56"/>
  <c r="F55" i="56"/>
  <c r="F54" i="56"/>
  <c r="F49" i="56"/>
  <c r="F45" i="56"/>
  <c r="F41" i="56"/>
  <c r="E37" i="56"/>
  <c r="E36" i="56"/>
  <c r="F37" i="56"/>
  <c r="F36" i="56"/>
  <c r="E24" i="56"/>
  <c r="E12" i="56"/>
  <c r="F24" i="56"/>
  <c r="F20" i="56"/>
  <c r="F16" i="56"/>
  <c r="F12" i="56"/>
  <c r="L56" i="56"/>
  <c r="L55" i="56"/>
  <c r="L49" i="56"/>
  <c r="L45" i="56"/>
  <c r="L41" i="56"/>
  <c r="M56" i="56"/>
  <c r="M55" i="56"/>
  <c r="M49" i="56"/>
  <c r="M45" i="56"/>
  <c r="M41" i="56"/>
  <c r="L28" i="56"/>
  <c r="L24" i="56"/>
  <c r="M28" i="56"/>
  <c r="M24" i="56"/>
  <c r="G63" i="56"/>
  <c r="N56" i="56"/>
  <c r="G56" i="56"/>
  <c r="N55" i="56"/>
  <c r="G55" i="56"/>
  <c r="N54" i="56"/>
  <c r="G54" i="56"/>
  <c r="N49" i="56"/>
  <c r="G49" i="56"/>
  <c r="N45" i="56"/>
  <c r="G45" i="56"/>
  <c r="N41" i="56"/>
  <c r="G41" i="56"/>
  <c r="N37" i="56"/>
  <c r="N61" i="56" s="1"/>
  <c r="G37" i="56"/>
  <c r="N36" i="56"/>
  <c r="G36" i="56"/>
  <c r="N35" i="56"/>
  <c r="G35" i="56"/>
  <c r="G24" i="56"/>
  <c r="G20" i="56"/>
  <c r="G16" i="56"/>
  <c r="N12" i="56"/>
  <c r="G12" i="56"/>
  <c r="P31" i="55"/>
  <c r="O31" i="55"/>
  <c r="N31" i="55"/>
  <c r="M31" i="55"/>
  <c r="L31" i="55"/>
  <c r="K31" i="55"/>
  <c r="J31" i="55"/>
  <c r="I31" i="55"/>
  <c r="H31" i="55"/>
  <c r="G31" i="55"/>
  <c r="F31" i="55"/>
  <c r="E31" i="55"/>
  <c r="D31" i="55"/>
  <c r="P20" i="55"/>
  <c r="N20" i="55"/>
  <c r="L20" i="55"/>
  <c r="K20" i="55"/>
  <c r="G20" i="55"/>
  <c r="F20" i="55"/>
  <c r="O20" i="55"/>
  <c r="M20" i="55"/>
  <c r="J20" i="55"/>
  <c r="I20" i="55"/>
  <c r="H20" i="55"/>
  <c r="E20" i="55"/>
  <c r="D20" i="55"/>
  <c r="M11" i="54"/>
  <c r="N11" i="54"/>
  <c r="L11" i="54"/>
  <c r="F28" i="54"/>
  <c r="G28" i="54"/>
  <c r="E28" i="54"/>
  <c r="G24" i="54"/>
  <c r="G25" i="54" s="1"/>
  <c r="F24" i="54"/>
  <c r="F25" i="54" s="1"/>
  <c r="E24" i="54"/>
  <c r="E25" i="54" s="1"/>
  <c r="F10" i="31"/>
  <c r="F11" i="31"/>
  <c r="F14" i="31"/>
  <c r="L12" i="57"/>
  <c r="N41" i="58"/>
  <c r="N37" i="58"/>
  <c r="N56" i="58"/>
  <c r="N28" i="58"/>
  <c r="N45" i="58"/>
  <c r="N49" i="58"/>
  <c r="M20" i="58"/>
  <c r="M16" i="58"/>
  <c r="E61" i="56" l="1"/>
  <c r="E69" i="56" s="1"/>
  <c r="G60" i="56"/>
  <c r="G68" i="56" s="1"/>
  <c r="F61" i="56"/>
  <c r="F69" i="56" s="1"/>
  <c r="F60" i="56"/>
  <c r="F68" i="56" s="1"/>
  <c r="E61" i="58"/>
  <c r="E69" i="58" s="1"/>
  <c r="M60" i="56"/>
  <c r="M68" i="56" s="1"/>
  <c r="F61" i="58"/>
  <c r="F69" i="58" s="1"/>
  <c r="L61" i="56"/>
  <c r="G61" i="57"/>
  <c r="G69" i="57" s="1"/>
  <c r="G18" i="54"/>
  <c r="F18" i="54"/>
  <c r="E61" i="57"/>
  <c r="E69" i="57" s="1"/>
  <c r="L26" i="54"/>
  <c r="E18" i="54"/>
  <c r="L60" i="56"/>
  <c r="L68" i="56" s="1"/>
  <c r="E60" i="58"/>
  <c r="E68" i="58" s="1"/>
  <c r="G53" i="56"/>
  <c r="L61" i="57"/>
  <c r="L53" i="58"/>
  <c r="N40" i="57"/>
  <c r="L34" i="56"/>
  <c r="M53" i="57"/>
  <c r="G40" i="57"/>
  <c r="N61" i="57"/>
  <c r="F15" i="31"/>
  <c r="G40" i="56"/>
  <c r="L40" i="57"/>
  <c r="M60" i="57"/>
  <c r="M68" i="57" s="1"/>
  <c r="G61" i="56"/>
  <c r="G69" i="56" s="1"/>
  <c r="N40" i="56"/>
  <c r="F53" i="56"/>
  <c r="E40" i="56"/>
  <c r="M40" i="57"/>
  <c r="E60" i="57"/>
  <c r="E68" i="57" s="1"/>
  <c r="N53" i="58"/>
  <c r="G34" i="58"/>
  <c r="G60" i="58"/>
  <c r="G68" i="58" s="1"/>
  <c r="F40" i="56"/>
  <c r="F53" i="58"/>
  <c r="F60" i="58"/>
  <c r="F68" i="58" s="1"/>
  <c r="G59" i="58"/>
  <c r="G67" i="58" s="1"/>
  <c r="N53" i="56"/>
  <c r="N59" i="57"/>
  <c r="N60" i="57"/>
  <c r="N68" i="57" s="1"/>
  <c r="N59" i="56"/>
  <c r="N67" i="56" s="1"/>
  <c r="F40" i="57"/>
  <c r="F40" i="58"/>
  <c r="E40" i="57"/>
  <c r="E11" i="57"/>
  <c r="F59" i="57"/>
  <c r="F67" i="57" s="1"/>
  <c r="M35" i="58"/>
  <c r="M34" i="58" s="1"/>
  <c r="M59" i="57"/>
  <c r="M67" i="57" s="1"/>
  <c r="G60" i="57"/>
  <c r="G68" i="57" s="1"/>
  <c r="E11" i="56"/>
  <c r="F11" i="56"/>
  <c r="G11" i="56"/>
  <c r="N60" i="56"/>
  <c r="N68" i="56" s="1"/>
  <c r="M40" i="56"/>
  <c r="M61" i="56"/>
  <c r="F60" i="57"/>
  <c r="F68" i="57" s="1"/>
  <c r="E53" i="57"/>
  <c r="M60" i="58"/>
  <c r="M68" i="58" s="1"/>
  <c r="F34" i="58"/>
  <c r="G34" i="56"/>
  <c r="E34" i="57"/>
  <c r="N40" i="58"/>
  <c r="G59" i="56"/>
  <c r="L40" i="56"/>
  <c r="E60" i="56"/>
  <c r="E68" i="56" s="1"/>
  <c r="L60" i="57"/>
  <c r="L68" i="57" s="1"/>
  <c r="M61" i="57"/>
  <c r="L60" i="58"/>
  <c r="L68" i="58" s="1"/>
  <c r="G56" i="58"/>
  <c r="G53" i="58" s="1"/>
  <c r="N26" i="54"/>
  <c r="M31" i="54"/>
  <c r="G40" i="58"/>
  <c r="L11" i="57"/>
  <c r="N11" i="57"/>
  <c r="F11" i="57"/>
  <c r="G11" i="58"/>
  <c r="E59" i="57"/>
  <c r="E67" i="57" s="1"/>
  <c r="N34" i="56"/>
  <c r="M41" i="58"/>
  <c r="M40" i="58" s="1"/>
  <c r="F11" i="58"/>
  <c r="E40" i="58"/>
  <c r="G34" i="57"/>
  <c r="E32" i="55"/>
  <c r="F10" i="55" s="1"/>
  <c r="F32" i="55" s="1"/>
  <c r="G10" i="55" s="1"/>
  <c r="G32" i="55" s="1"/>
  <c r="H10" i="55" s="1"/>
  <c r="H32" i="55" s="1"/>
  <c r="I10" i="55" s="1"/>
  <c r="I32" i="55" s="1"/>
  <c r="J10" i="55" s="1"/>
  <c r="J32" i="55" s="1"/>
  <c r="K10" i="55" s="1"/>
  <c r="K32" i="55" s="1"/>
  <c r="L10" i="55" s="1"/>
  <c r="L32" i="55" s="1"/>
  <c r="M10" i="55" s="1"/>
  <c r="M32" i="55" s="1"/>
  <c r="N10" i="55" s="1"/>
  <c r="N32" i="55" s="1"/>
  <c r="O10" i="55" s="1"/>
  <c r="O32" i="55" s="1"/>
  <c r="P10" i="55" s="1"/>
  <c r="P32" i="55" s="1"/>
  <c r="F53" i="57"/>
  <c r="M11" i="57"/>
  <c r="L41" i="58"/>
  <c r="L40" i="58" s="1"/>
  <c r="L35" i="58"/>
  <c r="L34" i="58" s="1"/>
  <c r="E54" i="58"/>
  <c r="E53" i="58" s="1"/>
  <c r="N34" i="58"/>
  <c r="N60" i="58"/>
  <c r="N68" i="58" s="1"/>
  <c r="N59" i="58"/>
  <c r="N67" i="58" s="1"/>
  <c r="G11" i="57"/>
  <c r="F59" i="58"/>
  <c r="F67" i="58" s="1"/>
  <c r="M11" i="56"/>
  <c r="L11" i="56"/>
  <c r="E11" i="58"/>
  <c r="N11" i="56"/>
  <c r="N11" i="58"/>
  <c r="D32" i="55"/>
  <c r="G53" i="57"/>
  <c r="G59" i="57"/>
  <c r="G67" i="57" s="1"/>
  <c r="E26" i="54"/>
  <c r="G26" i="54"/>
  <c r="M53" i="56"/>
  <c r="M34" i="56"/>
  <c r="E34" i="56"/>
  <c r="E53" i="56"/>
  <c r="E59" i="56"/>
  <c r="L34" i="57"/>
  <c r="M34" i="57"/>
  <c r="N34" i="57"/>
  <c r="L53" i="57"/>
  <c r="N53" i="57"/>
  <c r="M59" i="56"/>
  <c r="M12" i="58"/>
  <c r="M11" i="58" s="1"/>
  <c r="L59" i="57"/>
  <c r="F59" i="56"/>
  <c r="F26" i="54"/>
  <c r="F27" i="54" s="1"/>
  <c r="F61" i="57"/>
  <c r="F69" i="57" s="1"/>
  <c r="L12" i="58"/>
  <c r="L11" i="58" s="1"/>
  <c r="F34" i="56"/>
  <c r="L53" i="56"/>
  <c r="L59" i="56"/>
  <c r="F34" i="57"/>
  <c r="M53" i="58"/>
  <c r="E35" i="58"/>
  <c r="M38" i="58" l="1"/>
  <c r="M57" i="58"/>
  <c r="M57" i="57"/>
  <c r="G66" i="58"/>
  <c r="G38" i="57"/>
  <c r="F57" i="56"/>
  <c r="G27" i="54"/>
  <c r="L31" i="54"/>
  <c r="E27" i="54"/>
  <c r="E57" i="57"/>
  <c r="E59" i="58"/>
  <c r="E58" i="58" s="1"/>
  <c r="E57" i="58"/>
  <c r="E57" i="56"/>
  <c r="G58" i="56"/>
  <c r="G58" i="58"/>
  <c r="E38" i="56"/>
  <c r="F66" i="58"/>
  <c r="G57" i="56"/>
  <c r="G38" i="58"/>
  <c r="M66" i="57"/>
  <c r="G57" i="58"/>
  <c r="N66" i="56"/>
  <c r="N58" i="57"/>
  <c r="L59" i="58"/>
  <c r="L67" i="58" s="1"/>
  <c r="L66" i="58" s="1"/>
  <c r="E66" i="57"/>
  <c r="G57" i="57"/>
  <c r="N67" i="57"/>
  <c r="N66" i="57" s="1"/>
  <c r="M59" i="58"/>
  <c r="M67" i="58" s="1"/>
  <c r="M66" i="58" s="1"/>
  <c r="E58" i="57"/>
  <c r="M58" i="57"/>
  <c r="G67" i="56"/>
  <c r="G66" i="56" s="1"/>
  <c r="F38" i="56"/>
  <c r="F58" i="58"/>
  <c r="L38" i="57"/>
  <c r="N58" i="56"/>
  <c r="G38" i="56"/>
  <c r="N31" i="54"/>
  <c r="M38" i="57"/>
  <c r="F66" i="57"/>
  <c r="N66" i="58"/>
  <c r="N58" i="58"/>
  <c r="E34" i="58"/>
  <c r="L67" i="56"/>
  <c r="L66" i="56" s="1"/>
  <c r="L58" i="56"/>
  <c r="F31" i="54"/>
  <c r="L67" i="57"/>
  <c r="L66" i="57" s="1"/>
  <c r="L58" i="57"/>
  <c r="F58" i="57"/>
  <c r="M58" i="56"/>
  <c r="M67" i="56"/>
  <c r="M66" i="56" s="1"/>
  <c r="F67" i="56"/>
  <c r="F66" i="56" s="1"/>
  <c r="F58" i="56"/>
  <c r="E67" i="56"/>
  <c r="E66" i="56" s="1"/>
  <c r="E58" i="56"/>
  <c r="G31" i="54"/>
  <c r="E31" i="54"/>
  <c r="G66" i="57"/>
  <c r="G58" i="57"/>
  <c r="E38" i="58" l="1"/>
  <c r="G62" i="57"/>
  <c r="E67" i="58"/>
  <c r="E66" i="58" s="1"/>
  <c r="G62" i="56"/>
  <c r="G62" i="58"/>
  <c r="M58" i="58"/>
  <c r="L58" i="58"/>
  <c r="E62" i="58" s="1"/>
  <c r="L62" i="57"/>
  <c r="M62" i="57"/>
  <c r="E62" i="56"/>
  <c r="F62" i="56"/>
  <c r="M62" i="58" l="1"/>
</calcChain>
</file>

<file path=xl/sharedStrings.xml><?xml version="1.0" encoding="utf-8"?>
<sst xmlns="http://schemas.openxmlformats.org/spreadsheetml/2006/main" count="985" uniqueCount="215">
  <si>
    <t>Megnevezés</t>
  </si>
  <si>
    <t>I.</t>
  </si>
  <si>
    <t>1.</t>
  </si>
  <si>
    <t>2.</t>
  </si>
  <si>
    <t>II.</t>
  </si>
  <si>
    <t>3.</t>
  </si>
  <si>
    <t>4.</t>
  </si>
  <si>
    <t>Közhatalmi bevételek</t>
  </si>
  <si>
    <t>5.</t>
  </si>
  <si>
    <t>Ellátottak pénzbeli juttatásai</t>
  </si>
  <si>
    <t>Sorszám</t>
  </si>
  <si>
    <t>Kötelező feladatok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</si>
  <si>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</si>
  <si>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</si>
  <si>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</si>
  <si>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</si>
  <si>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</si>
  <si>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</si>
  <si>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</si>
  <si>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</si>
  <si>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</si>
  <si>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</si>
  <si>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</si>
  <si>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</si>
  <si>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Tárgyhavi nyitó egyenleg</t>
  </si>
  <si>
    <t>Összes bevétel</t>
  </si>
  <si>
    <t>Személyi juttatás</t>
  </si>
  <si>
    <t>Dologi kiadás</t>
  </si>
  <si>
    <t>Egyéb felhalmozási kiadások</t>
  </si>
  <si>
    <t>Összes kiadás</t>
  </si>
  <si>
    <t>Tárgyhavi záró egyenleg</t>
  </si>
  <si>
    <t xml:space="preserve"> által nyújtott közvetett támogatások</t>
  </si>
  <si>
    <t>Támogatott</t>
  </si>
  <si>
    <t>Támogatás jogcíme</t>
  </si>
  <si>
    <t>ÖSSZESEN</t>
  </si>
  <si>
    <t>Állami (államigazgatási) feladatok</t>
  </si>
  <si>
    <t xml:space="preserve">Önként vállalt feladatok </t>
  </si>
  <si>
    <t>Egyéb működési célú kiadások</t>
  </si>
  <si>
    <t>Beruházások</t>
  </si>
  <si>
    <t>Felújítások</t>
  </si>
  <si>
    <t xml:space="preserve">Személyi juttatások </t>
  </si>
  <si>
    <t>Működési költségvetési kiadások összesen</t>
  </si>
  <si>
    <t>Felhalmozási költségvetési kiadások összesen</t>
  </si>
  <si>
    <t>Munkaadókat terhelő jár. és szoc. hozzájárulási adó</t>
  </si>
  <si>
    <t>Működési költségvetési kiadások</t>
  </si>
  <si>
    <t>Felhalmozási költségvetési kiadások</t>
  </si>
  <si>
    <t>Ellátottak térítési díjának, kártésítésének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</si>
  <si>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</si>
  <si>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</si>
  <si>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Helyiségek, eszközök hasznosításából származó bevételből nyújtott kedvezmény, mentesség összege</t>
  </si>
  <si>
    <t>Egyéb nyújtott kedvezmény vagy kölcsön elengedésének összege</t>
  </si>
  <si>
    <t>Működési költségvetési bevételek összesen</t>
  </si>
  <si>
    <t>Felhalmozási költségvetési bevételek</t>
  </si>
  <si>
    <t>Felhalmozási bevételek</t>
  </si>
  <si>
    <t>Felhalmozási költségvetési bevételek összesen</t>
  </si>
  <si>
    <t>(költségvetési bevételek és kiadások előirányzat-csoportok, kiemelt előirányzatok szerinti bontásban)</t>
  </si>
  <si>
    <t>Önkormányzat bevételei mindösszesen</t>
  </si>
  <si>
    <t>Önkormányzat kiadásai mindösszesen</t>
  </si>
  <si>
    <t>EI csoport</t>
  </si>
  <si>
    <t>Éves közvetett támogatás összege</t>
  </si>
  <si>
    <t>Dologi kiadások</t>
  </si>
  <si>
    <t>Önkormányzati Hivatal bevételei mindösszesen</t>
  </si>
  <si>
    <t>Önkormányzati Hivatal kiadásai mindösszesen</t>
  </si>
  <si>
    <t>többéves kihatással járó döntéseinek számszerűsítése</t>
  </si>
  <si>
    <t>Kötelezettségvállalás</t>
  </si>
  <si>
    <t>Összege</t>
  </si>
  <si>
    <t>Kezdete</t>
  </si>
  <si>
    <t>Lejárata</t>
  </si>
  <si>
    <t>Összesen</t>
  </si>
  <si>
    <t>Működési bevételek</t>
  </si>
  <si>
    <t>Eredeti előirányzat</t>
  </si>
  <si>
    <t xml:space="preserve"> összevont költségvetési mérleg az Áht. 102. § (3) bekezdése alapján</t>
  </si>
  <si>
    <t>költségvetési mérleg az Áht. 102. § (3) bekezdése alapján</t>
  </si>
  <si>
    <t>Bevételi előirányzatok</t>
  </si>
  <si>
    <t>Kiadási előirányzatok</t>
  </si>
  <si>
    <t xml:space="preserve">II. FELHALMOZÁSI KÖLTSÉGVETÉS </t>
  </si>
  <si>
    <t>Működési célú átvett pénzeszközök</t>
  </si>
  <si>
    <t>Működési célú támogatások államháztartáson belülről</t>
  </si>
  <si>
    <t>Felhalmozási célú átvett pénzeszközök</t>
  </si>
  <si>
    <t>Az előterjesztés 1. melléklete</t>
  </si>
  <si>
    <t>Az előterjesztés 2. melléklete</t>
  </si>
  <si>
    <t>Az előterjesztés 3. melléklete</t>
  </si>
  <si>
    <t>Az előterjesztés 4. melléklete</t>
  </si>
  <si>
    <t>Az előterjesztés 5. melléklete</t>
  </si>
  <si>
    <t>Az előterjesztés 6. melléklete</t>
  </si>
  <si>
    <t>Az előterjesztés 7. melléklete</t>
  </si>
  <si>
    <t xml:space="preserve"> </t>
  </si>
  <si>
    <t>EI.Csop.</t>
  </si>
  <si>
    <t>Kiem.EI.</t>
  </si>
  <si>
    <t xml:space="preserve">I. MŰKÖDÉSI KÖLTSÉGVETÉS </t>
  </si>
  <si>
    <t xml:space="preserve">Működési költségvetési bevételek </t>
  </si>
  <si>
    <t>B1</t>
  </si>
  <si>
    <t>K1</t>
  </si>
  <si>
    <t>B3</t>
  </si>
  <si>
    <t>K2</t>
  </si>
  <si>
    <t>B4</t>
  </si>
  <si>
    <t>K3</t>
  </si>
  <si>
    <t>B6</t>
  </si>
  <si>
    <t>K4</t>
  </si>
  <si>
    <t>K5</t>
  </si>
  <si>
    <t xml:space="preserve">B1+B3+B4+B6                   </t>
  </si>
  <si>
    <t xml:space="preserve">K1+K2+K3+K4+K5   </t>
  </si>
  <si>
    <t>B2</t>
  </si>
  <si>
    <t>K6</t>
  </si>
  <si>
    <t>B5</t>
  </si>
  <si>
    <t>K7</t>
  </si>
  <si>
    <t>B7</t>
  </si>
  <si>
    <t>K8</t>
  </si>
  <si>
    <t>Egyéb felhalmozási célú kiadások</t>
  </si>
  <si>
    <t>B2+B5+B7</t>
  </si>
  <si>
    <t>K6+K7+K8</t>
  </si>
  <si>
    <t>I+II.</t>
  </si>
  <si>
    <t>Költségvetési bevételek összesen</t>
  </si>
  <si>
    <t>Költségvetési kiadások összesen</t>
  </si>
  <si>
    <t>B1-B7</t>
  </si>
  <si>
    <t>K1-K8</t>
  </si>
  <si>
    <t>Költségvetési bevételek és kiadások egyenlege (hiány)</t>
  </si>
  <si>
    <t>Költségvetési bevételek és kiadások egyenlege (többlet)</t>
  </si>
  <si>
    <t>III.</t>
  </si>
  <si>
    <t>Finanszírozási bevételek összesen</t>
  </si>
  <si>
    <t>Finanszírozási kiadások összesen</t>
  </si>
  <si>
    <t>B8</t>
  </si>
  <si>
    <t>Maradvány igénybevétele</t>
  </si>
  <si>
    <t>K9</t>
  </si>
  <si>
    <t>Irányító szervi támogatás folyósítása</t>
  </si>
  <si>
    <t>Államháztartáson belüli megelőlegezések</t>
  </si>
  <si>
    <t>Államháztartáson belüli megelőlegezés visszafizetése</t>
  </si>
  <si>
    <t>I-III</t>
  </si>
  <si>
    <t>B1-B8</t>
  </si>
  <si>
    <t>K1-K9</t>
  </si>
  <si>
    <t>Önkormányzat bevételei mindösszesen (B1-B8)</t>
  </si>
  <si>
    <t>Önkormányzat kiadásai mindösszesen (K1-K9)</t>
  </si>
  <si>
    <t>Működési költségvetési kiadások összesen (K1-K5)</t>
  </si>
  <si>
    <t>Felhalmozási költségvetési kiadások összesen (K6-K8)</t>
  </si>
  <si>
    <t>Költségvetési kiadások összesen (K1-K8)</t>
  </si>
  <si>
    <t>Költségvetési bevételek összesen (B1-B7)</t>
  </si>
  <si>
    <r>
      <t>Felhalmozási célú támogatás</t>
    </r>
    <r>
      <rPr>
        <sz val="10"/>
        <rFont val="Times New Roman"/>
        <family val="1"/>
        <charset val="238"/>
      </rPr>
      <t>ok</t>
    </r>
    <r>
      <rPr>
        <sz val="11"/>
        <rFont val="Times New Roman"/>
        <family val="1"/>
        <charset val="238"/>
      </rPr>
      <t xml:space="preserve"> államháztartáson belülről</t>
    </r>
  </si>
  <si>
    <t>Finanszírozási kiadások</t>
  </si>
  <si>
    <t>Finanszírozási bevételek</t>
  </si>
  <si>
    <t>Irányító szervi támogatás</t>
  </si>
  <si>
    <t>Költségvetési és finanszírozási bevételek</t>
  </si>
  <si>
    <t>Költségvetési és finanszírozási kiadások</t>
  </si>
  <si>
    <t xml:space="preserve">Kötelezettséggel járó döntés </t>
  </si>
  <si>
    <t>Költségvetési működési bevételek és kiadások egyenlege (hiány)</t>
  </si>
  <si>
    <t>Költségvetési működési bevételek és kiadások egyenlege (többlet)</t>
  </si>
  <si>
    <t>Költségvetési felhalmozási bevételek és kiadások egyenlege (hiány)</t>
  </si>
  <si>
    <t>Költségvetési felhalmozási bevételek és kiadások egyenlege (többlet)</t>
  </si>
  <si>
    <t>1.a</t>
  </si>
  <si>
    <t>1.b</t>
  </si>
  <si>
    <t>- ebből általános céltartalék</t>
  </si>
  <si>
    <t>- ebből céltartalék</t>
  </si>
  <si>
    <t>Pályázat</t>
  </si>
  <si>
    <t>Bevételek</t>
  </si>
  <si>
    <t>Önerő</t>
  </si>
  <si>
    <t>Önk.</t>
  </si>
  <si>
    <t>Hiv.</t>
  </si>
  <si>
    <t>Mindösszesen</t>
  </si>
  <si>
    <t>Az előterjesztés 8. melléklete</t>
  </si>
  <si>
    <t>hazai költségvetési forrásból megvalósuló pályázatok bevételei és kiadásai</t>
  </si>
  <si>
    <t>Költségvetés</t>
  </si>
  <si>
    <t>Műk.tám.</t>
  </si>
  <si>
    <t>Maradvány</t>
  </si>
  <si>
    <t>Személyi</t>
  </si>
  <si>
    <t>Járulék</t>
  </si>
  <si>
    <t>Dologi</t>
  </si>
  <si>
    <t>Beruházás</t>
  </si>
  <si>
    <t>Egyéb műk. kiadás</t>
  </si>
  <si>
    <t>6.</t>
  </si>
  <si>
    <t>Kiemelt kiadási előirányzat</t>
  </si>
  <si>
    <t>7.</t>
  </si>
  <si>
    <t>8.</t>
  </si>
  <si>
    <t>- ebből általános tartalék</t>
  </si>
  <si>
    <t>(Ft)</t>
  </si>
  <si>
    <t>Kiemelt EI.</t>
  </si>
  <si>
    <t>Működési célú támogatások áh-n belülről</t>
  </si>
  <si>
    <t>Felhalmozási célú támogatások áh-n belülről</t>
  </si>
  <si>
    <t xml:space="preserve">Munkaadókat terhelő járulék </t>
  </si>
  <si>
    <r>
      <t>Felhalmozási célú támogatás</t>
    </r>
    <r>
      <rPr>
        <b/>
        <sz val="10"/>
        <rFont val="Times New Roman"/>
        <family val="1"/>
        <charset val="238"/>
      </rPr>
      <t>ok</t>
    </r>
    <r>
      <rPr>
        <b/>
        <sz val="11"/>
        <rFont val="Times New Roman"/>
        <family val="1"/>
        <charset val="238"/>
      </rPr>
      <t xml:space="preserve"> áh-n belülről</t>
    </r>
  </si>
  <si>
    <t>2025. évi terv</t>
  </si>
  <si>
    <t>Europe Direct pályázat önereje</t>
  </si>
  <si>
    <t>2025. év</t>
  </si>
  <si>
    <t>Hajdú-Bihar Vármegye Önkormányzata</t>
  </si>
  <si>
    <t>Hajdú-Bihar Vármegyei Önkormányzati Hivatal</t>
  </si>
  <si>
    <t>2026. évi terv</t>
  </si>
  <si>
    <t>2026. év</t>
  </si>
  <si>
    <t>More than a village pályázat önereje</t>
  </si>
  <si>
    <t>EXPRESS pályázat önereje</t>
  </si>
  <si>
    <t>GOCORE pályázat önereje</t>
  </si>
  <si>
    <t xml:space="preserve">SYSTOUR pályázat önereje </t>
  </si>
  <si>
    <t xml:space="preserve">WEEEWaste pályázat önereje </t>
  </si>
  <si>
    <t>2027. évi terv</t>
  </si>
  <si>
    <t>Önkormányzat</t>
  </si>
  <si>
    <t>Hivatal</t>
  </si>
  <si>
    <t>Felh.tám.</t>
  </si>
  <si>
    <r>
      <rPr>
        <b/>
        <sz val="11"/>
        <rFont val="Times New Roman"/>
        <family val="1"/>
        <charset val="238"/>
      </rPr>
      <t>Működési költségvetési bevételek összesen</t>
    </r>
    <r>
      <rPr>
        <b/>
        <sz val="10"/>
        <rFont val="Times New Roman"/>
        <family val="1"/>
        <charset val="238"/>
      </rPr>
      <t xml:space="preserve"> (B1+B3+B4+B6)</t>
    </r>
  </si>
  <si>
    <r>
      <t xml:space="preserve">Felhalmozási költségvetési bevételek összesen </t>
    </r>
    <r>
      <rPr>
        <b/>
        <sz val="10"/>
        <rFont val="Times New Roman"/>
        <family val="1"/>
        <charset val="238"/>
      </rPr>
      <t>(B2+B5+B7)</t>
    </r>
  </si>
  <si>
    <t>2027. év</t>
  </si>
  <si>
    <t>2028. év</t>
  </si>
  <si>
    <t>SReST pályázat önereje</t>
  </si>
  <si>
    <t>OpenRegioCulture pályázat önereje</t>
  </si>
  <si>
    <t>2025. évi költségvetés</t>
  </si>
  <si>
    <t>Agrárminisztérium - "Értékes Vármegyénk" című pályázat</t>
  </si>
  <si>
    <t>Agrárminisztérium - "Táncol a vármegye" című pályázat</t>
  </si>
  <si>
    <t>2023. évi tény</t>
  </si>
  <si>
    <t>2024. évi várható teljesítés</t>
  </si>
  <si>
    <t>9.</t>
  </si>
  <si>
    <t>10.</t>
  </si>
  <si>
    <t>11.</t>
  </si>
  <si>
    <t>2025. évi havi előirányzat-felhasználási terve</t>
  </si>
  <si>
    <t>FLAVOR pályázat önereje</t>
  </si>
  <si>
    <t>RENEW (Energetika) pályázat önereje</t>
  </si>
  <si>
    <t>CULTURAL LIVING LAB (Kultúra) pályázat önereje</t>
  </si>
  <si>
    <t>2029. év</t>
  </si>
  <si>
    <t>2028. évi terv</t>
  </si>
  <si>
    <t xml:space="preserve">2025. évi költségvetési évet követő három év tervezett előirányzatainak keretszámai főbb csoportokban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</si>
</sst>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1" fillId="0" borderId="0"/>
  </cellStyleXfs>
  <cellXfs count="58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1" xfId="7" applyFont="1" applyBorder="1" applyAlignment="1">
      <alignment vertical="center" shrinkToFit="1"/>
    </xf>
    <xf numFmtId="3" fontId="6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7" applyFont="1" applyBorder="1" applyAlignment="1">
      <alignment vertical="center" wrapText="1"/>
    </xf>
    <xf numFmtId="0" fontId="5" fillId="0" borderId="3" xfId="7" applyFont="1" applyBorder="1" applyAlignment="1">
      <alignment vertical="center" shrinkToFit="1"/>
    </xf>
    <xf numFmtId="3" fontId="5" fillId="0" borderId="0" xfId="0" applyNumberFormat="1" applyFont="1"/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3" xfId="7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4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 indent="1"/>
    </xf>
    <xf numFmtId="3" fontId="5" fillId="0" borderId="11" xfId="0" applyNumberFormat="1" applyFont="1" applyBorder="1" applyAlignment="1">
      <alignment horizontal="right" vertical="center" indent="1"/>
    </xf>
    <xf numFmtId="3" fontId="5" fillId="0" borderId="12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3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5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2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/>
    </xf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49" fontId="31" fillId="0" borderId="1" xfId="0" applyNumberFormat="1" applyFont="1" applyBorder="1" applyAlignment="1">
      <alignment horizontal="left" vertical="center" inden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3" fontId="4" fillId="0" borderId="28" xfId="0" applyNumberFormat="1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3" fontId="10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3" fontId="12" fillId="0" borderId="16" xfId="0" applyNumberFormat="1" applyFont="1" applyBorder="1" applyAlignment="1">
      <alignment vertical="center" wrapText="1"/>
    </xf>
    <xf numFmtId="3" fontId="12" fillId="0" borderId="27" xfId="0" applyNumberFormat="1" applyFont="1" applyBorder="1" applyAlignment="1">
      <alignment vertical="center" wrapText="1"/>
    </xf>
    <xf numFmtId="3" fontId="4" fillId="0" borderId="29" xfId="0" applyNumberFormat="1" applyFont="1" applyBorder="1" applyAlignment="1">
      <alignment vertical="center" wrapText="1"/>
    </xf>
    <xf numFmtId="3" fontId="4" fillId="0" borderId="21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3" fontId="25" fillId="0" borderId="0" xfId="0" applyNumberFormat="1" applyFont="1"/>
    <xf numFmtId="3" fontId="8" fillId="0" borderId="8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26" fillId="0" borderId="9" xfId="0" applyNumberFormat="1" applyFont="1" applyBorder="1" applyAlignment="1">
      <alignment vertical="center" wrapText="1"/>
    </xf>
    <xf numFmtId="3" fontId="26" fillId="0" borderId="17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3" fontId="27" fillId="0" borderId="17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26" fillId="0" borderId="41" xfId="0" applyNumberFormat="1" applyFont="1" applyBorder="1" applyAlignment="1">
      <alignment vertical="center" wrapText="1"/>
    </xf>
    <xf numFmtId="3" fontId="27" fillId="0" borderId="9" xfId="0" applyNumberFormat="1" applyFont="1" applyBorder="1" applyAlignment="1">
      <alignment vertical="center" wrapText="1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14" fillId="0" borderId="0" xfId="0" applyNumberFormat="1" applyFont="1"/>
    <xf numFmtId="3" fontId="8" fillId="0" borderId="1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0" fillId="0" borderId="9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/>
    </xf>
    <xf numFmtId="3" fontId="8" fillId="0" borderId="44" xfId="0" applyNumberFormat="1" applyFont="1" applyBorder="1" applyAlignment="1">
      <alignment vertical="center" wrapText="1"/>
    </xf>
    <xf numFmtId="3" fontId="8" fillId="0" borderId="41" xfId="0" applyNumberFormat="1" applyFont="1" applyBorder="1" applyAlignment="1">
      <alignment vertical="center" wrapText="1"/>
    </xf>
    <xf numFmtId="3" fontId="26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3" fontId="26" fillId="0" borderId="9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27" fillId="0" borderId="9" xfId="0" applyNumberFormat="1" applyFont="1" applyBorder="1" applyAlignment="1">
      <alignment horizontal="right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3" fontId="8" fillId="0" borderId="17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8" fillId="0" borderId="17" xfId="0" applyNumberFormat="1" applyFont="1" applyBorder="1" applyAlignment="1">
      <alignment horizontal="right" vertical="center"/>
    </xf>
    <xf numFmtId="3" fontId="8" fillId="0" borderId="44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26" fillId="0" borderId="41" xfId="0" applyNumberFormat="1" applyFont="1" applyBorder="1" applyAlignment="1">
      <alignment horizontal="right" vertical="center" wrapText="1"/>
    </xf>
    <xf numFmtId="3" fontId="8" fillId="0" borderId="40" xfId="0" applyNumberFormat="1" applyFont="1" applyBorder="1" applyAlignment="1">
      <alignment vertical="center" wrapText="1"/>
    </xf>
    <xf numFmtId="0" fontId="26" fillId="0" borderId="0" xfId="2" applyFont="1"/>
    <xf numFmtId="0" fontId="14" fillId="0" borderId="0" xfId="0" applyFont="1"/>
    <xf numFmtId="3" fontId="26" fillId="0" borderId="10" xfId="0" applyNumberFormat="1" applyFont="1" applyBorder="1" applyAlignment="1">
      <alignment vertical="center"/>
    </xf>
    <xf numFmtId="3" fontId="26" fillId="0" borderId="10" xfId="0" applyNumberFormat="1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26" fillId="0" borderId="30" xfId="0" applyNumberFormat="1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32" fillId="0" borderId="28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horizontal="right" vertical="center" indent="1"/>
    </xf>
    <xf numFmtId="3" fontId="25" fillId="3" borderId="24" xfId="0" applyNumberFormat="1" applyFont="1" applyFill="1" applyBorder="1" applyAlignment="1">
      <alignment horizontal="center" vertical="center" textRotation="180" wrapText="1"/>
    </xf>
    <xf numFmtId="3" fontId="6" fillId="3" borderId="16" xfId="0" applyNumberFormat="1" applyFont="1" applyFill="1" applyBorder="1" applyAlignment="1">
      <alignment horizontal="center" vertical="center" textRotation="180" wrapText="1"/>
    </xf>
    <xf numFmtId="3" fontId="30" fillId="3" borderId="16" xfId="0" applyNumberFormat="1" applyFont="1" applyFill="1" applyBorder="1" applyAlignment="1">
      <alignment horizontal="center" vertical="center" wrapText="1"/>
    </xf>
    <xf numFmtId="3" fontId="30" fillId="3" borderId="38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28" fillId="3" borderId="8" xfId="0" applyNumberFormat="1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vertical="center" wrapText="1"/>
    </xf>
    <xf numFmtId="3" fontId="28" fillId="3" borderId="10" xfId="0" applyNumberFormat="1" applyFont="1" applyFill="1" applyBorder="1" applyAlignment="1">
      <alignment vertical="center" wrapText="1"/>
    </xf>
    <xf numFmtId="3" fontId="8" fillId="3" borderId="36" xfId="0" applyNumberFormat="1" applyFont="1" applyFill="1" applyBorder="1" applyAlignment="1">
      <alignment vertical="center" wrapText="1"/>
    </xf>
    <xf numFmtId="3" fontId="26" fillId="3" borderId="42" xfId="0" applyNumberFormat="1" applyFont="1" applyFill="1" applyBorder="1" applyAlignment="1">
      <alignment vertical="center" wrapText="1"/>
    </xf>
    <xf numFmtId="3" fontId="8" fillId="3" borderId="35" xfId="0" applyNumberFormat="1" applyFont="1" applyFill="1" applyBorder="1" applyAlignment="1">
      <alignment vertical="center" wrapText="1"/>
    </xf>
    <xf numFmtId="3" fontId="26" fillId="3" borderId="43" xfId="0" applyNumberFormat="1" applyFont="1" applyFill="1" applyBorder="1" applyAlignment="1">
      <alignment vertical="center" wrapText="1"/>
    </xf>
    <xf numFmtId="3" fontId="8" fillId="3" borderId="42" xfId="0" applyNumberFormat="1" applyFont="1" applyFill="1" applyBorder="1" applyAlignment="1">
      <alignment horizontal="right" vertical="center" wrapText="1"/>
    </xf>
    <xf numFmtId="3" fontId="8" fillId="3" borderId="36" xfId="0" applyNumberFormat="1" applyFont="1" applyFill="1" applyBorder="1" applyAlignment="1">
      <alignment horizontal="right" vertical="center" wrapText="1"/>
    </xf>
    <xf numFmtId="3" fontId="26" fillId="3" borderId="43" xfId="0" applyNumberFormat="1" applyFont="1" applyFill="1" applyBorder="1" applyAlignment="1">
      <alignment horizontal="right" vertical="center" wrapText="1"/>
    </xf>
    <xf numFmtId="3" fontId="8" fillId="3" borderId="42" xfId="0" applyNumberFormat="1" applyFont="1" applyFill="1" applyBorder="1" applyAlignment="1">
      <alignment vertical="center" wrapText="1"/>
    </xf>
    <xf numFmtId="3" fontId="8" fillId="3" borderId="43" xfId="0" applyNumberFormat="1" applyFont="1" applyFill="1" applyBorder="1" applyAlignment="1">
      <alignment vertical="center" wrapText="1"/>
    </xf>
    <xf numFmtId="3" fontId="6" fillId="3" borderId="24" xfId="0" applyNumberFormat="1" applyFont="1" applyFill="1" applyBorder="1" applyAlignment="1">
      <alignment horizontal="center" vertical="center" textRotation="180" wrapText="1"/>
    </xf>
    <xf numFmtId="3" fontId="30" fillId="3" borderId="27" xfId="0" applyNumberFormat="1" applyFont="1" applyFill="1" applyBorder="1" applyAlignment="1">
      <alignment horizontal="center" vertical="center" wrapText="1"/>
    </xf>
    <xf numFmtId="3" fontId="25" fillId="3" borderId="16" xfId="0" applyNumberFormat="1" applyFont="1" applyFill="1" applyBorder="1" applyAlignment="1">
      <alignment horizontal="center" vertical="center" textRotation="180" wrapText="1"/>
    </xf>
    <xf numFmtId="3" fontId="8" fillId="3" borderId="45" xfId="0" applyNumberFormat="1" applyFont="1" applyFill="1" applyBorder="1" applyAlignment="1">
      <alignment horizontal="right" vertical="center" wrapText="1"/>
    </xf>
    <xf numFmtId="3" fontId="4" fillId="3" borderId="36" xfId="0" applyNumberFormat="1" applyFont="1" applyFill="1" applyBorder="1" applyAlignment="1">
      <alignment vertical="center" wrapText="1"/>
    </xf>
    <xf numFmtId="3" fontId="4" fillId="3" borderId="45" xfId="0" applyNumberFormat="1" applyFont="1" applyFill="1" applyBorder="1" applyAlignment="1">
      <alignment horizontal="right" vertical="center" wrapText="1"/>
    </xf>
    <xf numFmtId="3" fontId="4" fillId="3" borderId="36" xfId="0" applyNumberFormat="1" applyFont="1" applyFill="1" applyBorder="1" applyAlignment="1">
      <alignment horizontal="right" vertical="center" wrapText="1"/>
    </xf>
    <xf numFmtId="3" fontId="7" fillId="3" borderId="16" xfId="0" applyNumberFormat="1" applyFont="1" applyFill="1" applyBorder="1" applyAlignment="1">
      <alignment horizontal="center" vertical="center" wrapText="1"/>
    </xf>
    <xf numFmtId="3" fontId="13" fillId="2" borderId="28" xfId="0" applyNumberFormat="1" applyFont="1" applyFill="1" applyBorder="1" applyAlignment="1">
      <alignment horizontal="right" vertical="center"/>
    </xf>
    <xf numFmtId="3" fontId="8" fillId="3" borderId="43" xfId="0" applyNumberFormat="1" applyFont="1" applyFill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13" fillId="0" borderId="0" xfId="0" applyFont="1"/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3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Border="1" applyAlignment="1">
      <alignment vertical="center"/>
    </xf>
    <xf numFmtId="3" fontId="13" fillId="0" borderId="39" xfId="7" applyNumberFormat="1" applyFont="1" applyBorder="1" applyAlignment="1">
      <alignment horizontal="right" vertical="center"/>
    </xf>
    <xf numFmtId="3" fontId="13" fillId="0" borderId="28" xfId="7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30" xfId="0" applyNumberFormat="1" applyFont="1" applyBorder="1" applyAlignment="1">
      <alignment horizontal="right" vertical="center"/>
    </xf>
    <xf numFmtId="3" fontId="13" fillId="0" borderId="0" xfId="0" applyNumberFormat="1" applyFont="1"/>
    <xf numFmtId="3" fontId="13" fillId="0" borderId="8" xfId="0" applyNumberFormat="1" applyFont="1" applyBorder="1" applyAlignment="1">
      <alignment vertical="center"/>
    </xf>
    <xf numFmtId="3" fontId="13" fillId="0" borderId="7" xfId="7" applyNumberFormat="1" applyFont="1" applyBorder="1" applyAlignment="1">
      <alignment horizontal="right" vertical="center"/>
    </xf>
    <xf numFmtId="3" fontId="13" fillId="0" borderId="1" xfId="7" applyNumberFormat="1" applyFont="1" applyBorder="1" applyAlignment="1">
      <alignment horizontal="right" vertical="center"/>
    </xf>
    <xf numFmtId="3" fontId="13" fillId="2" borderId="28" xfId="0" applyNumberFormat="1" applyFont="1" applyFill="1" applyBorder="1" applyAlignment="1">
      <alignment vertical="center"/>
    </xf>
    <xf numFmtId="3" fontId="13" fillId="2" borderId="34" xfId="0" applyNumberFormat="1" applyFont="1" applyFill="1" applyBorder="1" applyAlignment="1">
      <alignment vertical="center"/>
    </xf>
    <xf numFmtId="3" fontId="13" fillId="2" borderId="39" xfId="7" applyNumberFormat="1" applyFont="1" applyFill="1" applyBorder="1" applyAlignment="1">
      <alignment horizontal="right" vertical="center"/>
    </xf>
    <xf numFmtId="3" fontId="13" fillId="2" borderId="28" xfId="7" applyNumberFormat="1" applyFont="1" applyFill="1" applyBorder="1" applyAlignment="1">
      <alignment horizontal="right" vertical="center"/>
    </xf>
    <xf numFmtId="3" fontId="32" fillId="2" borderId="28" xfId="0" applyNumberFormat="1" applyFont="1" applyFill="1" applyBorder="1" applyAlignment="1">
      <alignment horizontal="right" vertical="center"/>
    </xf>
    <xf numFmtId="3" fontId="13" fillId="2" borderId="30" xfId="0" applyNumberFormat="1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vertical="center"/>
    </xf>
    <xf numFmtId="3" fontId="13" fillId="2" borderId="7" xfId="7" applyNumberFormat="1" applyFont="1" applyFill="1" applyBorder="1" applyAlignment="1">
      <alignment horizontal="right" vertical="center"/>
    </xf>
    <xf numFmtId="3" fontId="13" fillId="2" borderId="1" xfId="7" applyNumberFormat="1" applyFont="1" applyFill="1" applyBorder="1" applyAlignment="1">
      <alignment horizontal="right" vertical="center"/>
    </xf>
    <xf numFmtId="0" fontId="8" fillId="3" borderId="28" xfId="7" applyFont="1" applyFill="1" applyBorder="1" applyAlignment="1">
      <alignment horizontal="center" vertical="center"/>
    </xf>
    <xf numFmtId="3" fontId="33" fillId="3" borderId="28" xfId="0" applyNumberFormat="1" applyFont="1" applyFill="1" applyBorder="1" applyAlignment="1">
      <alignment vertical="center"/>
    </xf>
    <xf numFmtId="3" fontId="33" fillId="3" borderId="30" xfId="0" applyNumberFormat="1" applyFont="1" applyFill="1" applyBorder="1" applyAlignment="1">
      <alignment vertical="center"/>
    </xf>
    <xf numFmtId="0" fontId="8" fillId="3" borderId="1" xfId="7" applyFont="1" applyFill="1" applyBorder="1" applyAlignment="1">
      <alignment horizontal="center" vertical="center"/>
    </xf>
    <xf numFmtId="3" fontId="33" fillId="3" borderId="2" xfId="0" applyNumberFormat="1" applyFont="1" applyFill="1" applyBorder="1" applyAlignment="1">
      <alignment vertical="center"/>
    </xf>
    <xf numFmtId="3" fontId="33" fillId="3" borderId="11" xfId="0" applyNumberFormat="1" applyFont="1" applyFill="1" applyBorder="1" applyAlignment="1">
      <alignment vertical="center"/>
    </xf>
    <xf numFmtId="0" fontId="8" fillId="3" borderId="16" xfId="7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33" xfId="0" applyNumberFormat="1" applyFont="1" applyFill="1" applyBorder="1" applyAlignment="1">
      <alignment vertical="center"/>
    </xf>
    <xf numFmtId="3" fontId="8" fillId="3" borderId="24" xfId="7" applyNumberFormat="1" applyFont="1" applyFill="1" applyBorder="1" applyAlignment="1">
      <alignment horizontal="right" vertical="center"/>
    </xf>
    <xf numFmtId="3" fontId="8" fillId="3" borderId="16" xfId="7" applyNumberFormat="1" applyFont="1" applyFill="1" applyBorder="1" applyAlignment="1">
      <alignment horizontal="right" vertical="center"/>
    </xf>
    <xf numFmtId="3" fontId="8" fillId="3" borderId="38" xfId="7" applyNumberFormat="1" applyFont="1" applyFill="1" applyBorder="1" applyAlignment="1">
      <alignment horizontal="right" vertical="center"/>
    </xf>
    <xf numFmtId="0" fontId="5" fillId="0" borderId="28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3" fontId="28" fillId="4" borderId="8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vertical="center" wrapText="1"/>
    </xf>
    <xf numFmtId="3" fontId="26" fillId="4" borderId="10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3" fontId="12" fillId="4" borderId="8" xfId="0" applyNumberFormat="1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vertical="center" wrapText="1"/>
    </xf>
    <xf numFmtId="3" fontId="27" fillId="4" borderId="8" xfId="0" applyNumberFormat="1" applyFont="1" applyFill="1" applyBorder="1" applyAlignment="1">
      <alignment vertical="center" wrapText="1"/>
    </xf>
    <xf numFmtId="3" fontId="27" fillId="4" borderId="10" xfId="0" applyNumberFormat="1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3" fontId="12" fillId="4" borderId="19" xfId="0" applyNumberFormat="1" applyFont="1" applyFill="1" applyBorder="1" applyAlignment="1">
      <alignment vertical="center" wrapText="1"/>
    </xf>
    <xf numFmtId="3" fontId="12" fillId="4" borderId="3" xfId="0" applyNumberFormat="1" applyFont="1" applyFill="1" applyBorder="1" applyAlignment="1">
      <alignment vertical="center" wrapText="1"/>
    </xf>
    <xf numFmtId="3" fontId="27" fillId="4" borderId="19" xfId="0" applyNumberFormat="1" applyFont="1" applyFill="1" applyBorder="1" applyAlignment="1">
      <alignment vertical="center" wrapText="1"/>
    </xf>
    <xf numFmtId="3" fontId="27" fillId="4" borderId="12" xfId="0" applyNumberFormat="1" applyFont="1" applyFill="1" applyBorder="1" applyAlignment="1">
      <alignment vertical="center" wrapText="1"/>
    </xf>
    <xf numFmtId="3" fontId="8" fillId="4" borderId="8" xfId="0" applyNumberFormat="1" applyFont="1" applyFill="1" applyBorder="1" applyAlignment="1">
      <alignment vertical="center" wrapText="1"/>
    </xf>
    <xf numFmtId="3" fontId="26" fillId="4" borderId="17" xfId="0" applyNumberFormat="1" applyFont="1" applyFill="1" applyBorder="1" applyAlignment="1">
      <alignment vertical="center" wrapText="1"/>
    </xf>
    <xf numFmtId="3" fontId="27" fillId="4" borderId="17" xfId="0" applyNumberFormat="1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27" fillId="4" borderId="31" xfId="0" applyNumberFormat="1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/>
    </xf>
    <xf numFmtId="3" fontId="8" fillId="4" borderId="34" xfId="0" applyNumberFormat="1" applyFont="1" applyFill="1" applyBorder="1" applyAlignment="1">
      <alignment vertical="center" wrapText="1"/>
    </xf>
    <xf numFmtId="3" fontId="8" fillId="4" borderId="28" xfId="0" applyNumberFormat="1" applyFont="1" applyFill="1" applyBorder="1" applyAlignment="1">
      <alignment vertical="center" wrapText="1"/>
    </xf>
    <xf numFmtId="3" fontId="26" fillId="4" borderId="21" xfId="0" applyNumberFormat="1" applyFont="1" applyFill="1" applyBorder="1" applyAlignment="1">
      <alignment vertical="center" wrapText="1"/>
    </xf>
    <xf numFmtId="3" fontId="8" fillId="4" borderId="32" xfId="0" applyNumberFormat="1" applyFont="1" applyFill="1" applyBorder="1" applyAlignment="1">
      <alignment vertical="center" wrapText="1"/>
    </xf>
    <xf numFmtId="3" fontId="27" fillId="4" borderId="22" xfId="0" applyNumberFormat="1" applyFont="1" applyFill="1" applyBorder="1" applyAlignment="1">
      <alignment vertical="center" wrapText="1"/>
    </xf>
    <xf numFmtId="3" fontId="12" fillId="4" borderId="31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3" fontId="27" fillId="4" borderId="9" xfId="0" applyNumberFormat="1" applyFont="1" applyFill="1" applyBorder="1" applyAlignment="1">
      <alignment vertical="center" wrapText="1"/>
    </xf>
    <xf numFmtId="3" fontId="12" fillId="4" borderId="17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 wrapText="1"/>
    </xf>
    <xf numFmtId="3" fontId="26" fillId="4" borderId="9" xfId="0" applyNumberFormat="1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/>
    </xf>
    <xf numFmtId="3" fontId="4" fillId="4" borderId="5" xfId="0" applyNumberFormat="1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/>
    </xf>
    <xf numFmtId="3" fontId="10" fillId="4" borderId="1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/>
    </xf>
    <xf numFmtId="3" fontId="12" fillId="4" borderId="33" xfId="0" applyNumberFormat="1" applyFont="1" applyFill="1" applyBorder="1" applyAlignment="1">
      <alignment vertical="center" wrapText="1"/>
    </xf>
    <xf numFmtId="3" fontId="4" fillId="4" borderId="23" xfId="0" applyNumberFormat="1" applyFont="1" applyFill="1" applyBorder="1" applyAlignment="1">
      <alignment vertical="center" wrapText="1"/>
    </xf>
    <xf numFmtId="3" fontId="12" fillId="4" borderId="16" xfId="0" applyNumberFormat="1" applyFont="1" applyFill="1" applyBorder="1" applyAlignment="1">
      <alignment vertical="center" wrapText="1"/>
    </xf>
    <xf numFmtId="3" fontId="12" fillId="4" borderId="38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26" fillId="4" borderId="9" xfId="0" applyNumberFormat="1" applyFont="1" applyFill="1" applyBorder="1" applyAlignment="1">
      <alignment horizontal="right" vertical="center" wrapText="1"/>
    </xf>
    <xf numFmtId="3" fontId="10" fillId="4" borderId="8" xfId="0" applyNumberFormat="1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vertical="center" wrapText="1"/>
    </xf>
    <xf numFmtId="3" fontId="29" fillId="4" borderId="8" xfId="0" applyNumberFormat="1" applyFont="1" applyFill="1" applyBorder="1" applyAlignment="1">
      <alignment vertical="center" wrapText="1"/>
    </xf>
    <xf numFmtId="3" fontId="12" fillId="4" borderId="17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3" fontId="27" fillId="4" borderId="9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8" fillId="4" borderId="32" xfId="0" applyNumberFormat="1" applyFont="1" applyFill="1" applyBorder="1" applyAlignment="1">
      <alignment horizontal="right" vertical="center" wrapText="1"/>
    </xf>
    <xf numFmtId="3" fontId="8" fillId="4" borderId="28" xfId="0" applyNumberFormat="1" applyFont="1" applyFill="1" applyBorder="1" applyAlignment="1">
      <alignment horizontal="right" vertical="center" wrapText="1"/>
    </xf>
    <xf numFmtId="3" fontId="26" fillId="4" borderId="21" xfId="0" applyNumberFormat="1" applyFont="1" applyFill="1" applyBorder="1" applyAlignment="1">
      <alignment horizontal="right" vertical="center" wrapText="1"/>
    </xf>
    <xf numFmtId="3" fontId="12" fillId="4" borderId="31" xfId="0" applyNumberFormat="1" applyFont="1" applyFill="1" applyBorder="1" applyAlignment="1">
      <alignment horizontal="right" vertical="center" wrapText="1"/>
    </xf>
    <xf numFmtId="3" fontId="27" fillId="4" borderId="22" xfId="0" applyNumberFormat="1" applyFont="1" applyFill="1" applyBorder="1" applyAlignment="1">
      <alignment horizontal="right" vertical="center" wrapText="1"/>
    </xf>
    <xf numFmtId="3" fontId="27" fillId="4" borderId="27" xfId="0" applyNumberFormat="1" applyFont="1" applyFill="1" applyBorder="1" applyAlignment="1">
      <alignment vertical="center" wrapText="1"/>
    </xf>
    <xf numFmtId="3" fontId="12" fillId="4" borderId="33" xfId="0" applyNumberFormat="1" applyFont="1" applyFill="1" applyBorder="1" applyAlignment="1">
      <alignment horizontal="right" vertical="center" wrapText="1"/>
    </xf>
    <xf numFmtId="3" fontId="12" fillId="4" borderId="16" xfId="0" applyNumberFormat="1" applyFont="1" applyFill="1" applyBorder="1" applyAlignment="1">
      <alignment horizontal="right" vertical="center" wrapText="1"/>
    </xf>
    <xf numFmtId="3" fontId="27" fillId="4" borderId="27" xfId="0" applyNumberFormat="1" applyFont="1" applyFill="1" applyBorder="1" applyAlignment="1">
      <alignment horizontal="right" vertical="center" wrapText="1"/>
    </xf>
    <xf numFmtId="3" fontId="8" fillId="4" borderId="17" xfId="0" applyNumberFormat="1" applyFont="1" applyFill="1" applyBorder="1" applyAlignment="1">
      <alignment vertical="center" wrapText="1"/>
    </xf>
    <xf numFmtId="3" fontId="8" fillId="4" borderId="9" xfId="0" applyNumberFormat="1" applyFont="1" applyFill="1" applyBorder="1" applyAlignment="1">
      <alignment vertical="center" wrapText="1"/>
    </xf>
    <xf numFmtId="3" fontId="12" fillId="4" borderId="9" xfId="0" applyNumberFormat="1" applyFont="1" applyFill="1" applyBorder="1" applyAlignment="1">
      <alignment vertical="center" wrapText="1"/>
    </xf>
    <xf numFmtId="3" fontId="8" fillId="4" borderId="21" xfId="0" applyNumberFormat="1" applyFont="1" applyFill="1" applyBorder="1" applyAlignment="1">
      <alignment vertical="center" wrapText="1"/>
    </xf>
    <xf numFmtId="3" fontId="12" fillId="4" borderId="22" xfId="0" applyNumberFormat="1" applyFont="1" applyFill="1" applyBorder="1" applyAlignment="1">
      <alignment vertical="center" wrapText="1"/>
    </xf>
    <xf numFmtId="3" fontId="12" fillId="4" borderId="27" xfId="0" applyNumberFormat="1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vertical="center"/>
    </xf>
    <xf numFmtId="3" fontId="4" fillId="4" borderId="10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4" borderId="39" xfId="0" applyFont="1" applyFill="1" applyBorder="1" applyAlignment="1">
      <alignment horizontal="center" vertical="center"/>
    </xf>
    <xf numFmtId="3" fontId="4" fillId="4" borderId="28" xfId="0" applyNumberFormat="1" applyFont="1" applyFill="1" applyBorder="1" applyAlignment="1">
      <alignment vertical="center" wrapText="1"/>
    </xf>
    <xf numFmtId="3" fontId="4" fillId="4" borderId="28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8" fillId="3" borderId="23" xfId="0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 wrapText="1"/>
    </xf>
    <xf numFmtId="3" fontId="4" fillId="3" borderId="45" xfId="0" applyNumberFormat="1" applyFont="1" applyFill="1" applyBorder="1" applyAlignment="1">
      <alignment vertical="center" wrapText="1"/>
    </xf>
    <xf numFmtId="3" fontId="4" fillId="3" borderId="43" xfId="0" applyNumberFormat="1" applyFont="1" applyFill="1" applyBorder="1" applyAlignment="1">
      <alignment vertical="center" wrapText="1"/>
    </xf>
    <xf numFmtId="0" fontId="8" fillId="4" borderId="1" xfId="7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3" fontId="8" fillId="4" borderId="7" xfId="7" applyNumberFormat="1" applyFont="1" applyFill="1" applyBorder="1" applyAlignment="1">
      <alignment horizontal="right" vertical="center"/>
    </xf>
    <xf numFmtId="3" fontId="8" fillId="4" borderId="1" xfId="7" applyNumberFormat="1" applyFont="1" applyFill="1" applyBorder="1" applyAlignment="1">
      <alignment horizontal="right" vertical="center"/>
    </xf>
    <xf numFmtId="3" fontId="8" fillId="4" borderId="10" xfId="0" applyNumberFormat="1" applyFont="1" applyFill="1" applyBorder="1" applyAlignment="1">
      <alignment horizontal="right" vertical="center"/>
    </xf>
    <xf numFmtId="0" fontId="8" fillId="4" borderId="16" xfId="7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vertical="center"/>
    </xf>
    <xf numFmtId="3" fontId="8" fillId="4" borderId="33" xfId="0" applyNumberFormat="1" applyFont="1" applyFill="1" applyBorder="1" applyAlignment="1">
      <alignment vertical="center"/>
    </xf>
    <xf numFmtId="3" fontId="8" fillId="4" borderId="24" xfId="7" applyNumberFormat="1" applyFont="1" applyFill="1" applyBorder="1" applyAlignment="1">
      <alignment horizontal="right" vertical="center"/>
    </xf>
    <xf numFmtId="3" fontId="8" fillId="4" borderId="16" xfId="7" applyNumberFormat="1" applyFont="1" applyFill="1" applyBorder="1" applyAlignment="1">
      <alignment horizontal="right" vertical="center"/>
    </xf>
    <xf numFmtId="3" fontId="8" fillId="4" borderId="38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3" fontId="12" fillId="0" borderId="10" xfId="0" applyNumberFormat="1" applyFont="1" applyBorder="1" applyAlignment="1" applyProtection="1">
      <alignment vertical="center" wrapText="1"/>
      <protection locked="0"/>
    </xf>
    <xf numFmtId="3" fontId="8" fillId="0" borderId="10" xfId="0" applyNumberFormat="1" applyFont="1" applyBorder="1" applyAlignment="1">
      <alignment vertical="center" wrapText="1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3" fontId="12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3" xfId="0" applyNumberFormat="1" applyFont="1" applyBorder="1" applyAlignment="1" applyProtection="1">
      <alignment horizontal="right" vertical="center" wrapText="1"/>
      <protection locked="0"/>
    </xf>
    <xf numFmtId="3" fontId="12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3" xfId="0" applyNumberFormat="1" applyFont="1" applyFill="1" applyBorder="1" applyAlignment="1">
      <alignment horizontal="right" vertical="center" wrapText="1"/>
    </xf>
    <xf numFmtId="3" fontId="12" fillId="0" borderId="10" xfId="0" applyNumberFormat="1" applyFont="1" applyBorder="1" applyAlignment="1" applyProtection="1">
      <alignment horizontal="right" vertical="center" wrapText="1"/>
      <protection locked="0"/>
    </xf>
    <xf numFmtId="3" fontId="8" fillId="0" borderId="10" xfId="0" applyNumberFormat="1" applyFont="1" applyBorder="1" applyAlignment="1">
      <alignment horizontal="right" vertical="center" wrapText="1"/>
    </xf>
    <xf numFmtId="3" fontId="31" fillId="0" borderId="10" xfId="0" applyNumberFormat="1" applyFont="1" applyBorder="1" applyAlignment="1" applyProtection="1">
      <alignment horizontal="right" vertical="center" wrapText="1"/>
      <protection locked="0"/>
    </xf>
    <xf numFmtId="3" fontId="12" fillId="0" borderId="8" xfId="0" applyNumberFormat="1" applyFont="1" applyBorder="1" applyAlignment="1" applyProtection="1">
      <alignment vertical="center" wrapText="1"/>
      <protection locked="0"/>
    </xf>
    <xf numFmtId="3" fontId="27" fillId="0" borderId="13" xfId="0" applyNumberFormat="1" applyFont="1" applyBorder="1" applyAlignment="1" applyProtection="1">
      <alignment horizontal="right" vertical="center" wrapText="1"/>
      <protection locked="0"/>
    </xf>
    <xf numFmtId="3" fontId="27" fillId="2" borderId="13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3" xfId="0" applyNumberFormat="1" applyFont="1" applyBorder="1" applyAlignment="1">
      <alignment horizontal="right" vertical="center" wrapText="1"/>
    </xf>
    <xf numFmtId="3" fontId="27" fillId="0" borderId="13" xfId="0" applyNumberFormat="1" applyFont="1" applyBorder="1" applyAlignment="1" applyProtection="1">
      <alignment horizontal="right" vertical="center"/>
      <protection locked="0"/>
    </xf>
    <xf numFmtId="3" fontId="29" fillId="0" borderId="13" xfId="0" applyNumberFormat="1" applyFont="1" applyBorder="1" applyAlignment="1" applyProtection="1">
      <alignment horizontal="right" vertical="center"/>
      <protection locked="0"/>
    </xf>
    <xf numFmtId="3" fontId="8" fillId="0" borderId="8" xfId="0" applyNumberFormat="1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3" fontId="32" fillId="0" borderId="2" xfId="0" applyNumberFormat="1" applyFont="1" applyBorder="1" applyAlignment="1">
      <alignment horizontal="right" vertical="center"/>
    </xf>
    <xf numFmtId="3" fontId="32" fillId="0" borderId="11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horizontal="right"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13" fillId="0" borderId="54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7" fillId="3" borderId="14" xfId="0" applyNumberFormat="1" applyFont="1" applyFill="1" applyBorder="1" applyAlignment="1">
      <alignment horizontal="right" vertical="center"/>
    </xf>
    <xf numFmtId="3" fontId="7" fillId="3" borderId="15" xfId="0" applyNumberFormat="1" applyFont="1" applyFill="1" applyBorder="1" applyAlignment="1">
      <alignment horizontal="right" vertical="center"/>
    </xf>
    <xf numFmtId="3" fontId="7" fillId="3" borderId="36" xfId="0" applyNumberFormat="1" applyFont="1" applyFill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23" xfId="0" applyFont="1" applyFill="1" applyBorder="1" applyAlignment="1">
      <alignment horizontal="left" vertical="center" indent="1"/>
    </xf>
    <xf numFmtId="0" fontId="4" fillId="3" borderId="36" xfId="0" applyFont="1" applyFill="1" applyBorder="1" applyAlignment="1">
      <alignment horizontal="center" vertical="center"/>
    </xf>
    <xf numFmtId="3" fontId="4" fillId="3" borderId="36" xfId="0" applyNumberFormat="1" applyFont="1" applyFill="1" applyBorder="1" applyAlignment="1">
      <alignment horizontal="right" vertical="center"/>
    </xf>
    <xf numFmtId="3" fontId="4" fillId="3" borderId="37" xfId="0" applyNumberFormat="1" applyFont="1" applyFill="1" applyBorder="1" applyAlignment="1">
      <alignment horizontal="right" vertical="center"/>
    </xf>
    <xf numFmtId="3" fontId="4" fillId="3" borderId="36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0" borderId="39" xfId="7" applyFont="1" applyBorder="1" applyAlignment="1">
      <alignment horizontal="center" vertical="center"/>
    </xf>
    <xf numFmtId="0" fontId="5" fillId="0" borderId="28" xfId="7" applyFont="1" applyBorder="1" applyAlignment="1">
      <alignment horizontal="left" vertical="center"/>
    </xf>
    <xf numFmtId="3" fontId="5" fillId="0" borderId="53" xfId="0" applyNumberFormat="1" applyFont="1" applyBorder="1" applyAlignment="1">
      <alignment horizontal="center" vertical="center"/>
    </xf>
    <xf numFmtId="14" fontId="5" fillId="0" borderId="28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right" vertical="center"/>
    </xf>
    <xf numFmtId="3" fontId="22" fillId="0" borderId="28" xfId="0" applyNumberFormat="1" applyFont="1" applyBorder="1" applyAlignment="1">
      <alignment horizontal="right" vertical="center"/>
    </xf>
    <xf numFmtId="3" fontId="22" fillId="0" borderId="30" xfId="0" applyNumberFormat="1" applyFont="1" applyBorder="1" applyAlignment="1">
      <alignment horizontal="right" vertical="center"/>
    </xf>
    <xf numFmtId="0" fontId="5" fillId="0" borderId="1" xfId="7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/>
    </xf>
    <xf numFmtId="0" fontId="5" fillId="0" borderId="1" xfId="7" applyFont="1" applyBorder="1" applyAlignment="1">
      <alignment vertical="center"/>
    </xf>
    <xf numFmtId="0" fontId="5" fillId="0" borderId="1" xfId="7" applyFont="1" applyBorder="1" applyAlignment="1">
      <alignment vertical="center" wrapText="1"/>
    </xf>
    <xf numFmtId="0" fontId="5" fillId="0" borderId="24" xfId="7" applyFont="1" applyBorder="1" applyAlignment="1">
      <alignment horizontal="center" vertical="center"/>
    </xf>
    <xf numFmtId="0" fontId="5" fillId="0" borderId="16" xfId="7" applyFont="1" applyBorder="1" applyAlignment="1">
      <alignment horizontal="left" vertical="center"/>
    </xf>
    <xf numFmtId="3" fontId="5" fillId="0" borderId="16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right" vertical="center"/>
    </xf>
    <xf numFmtId="3" fontId="22" fillId="0" borderId="16" xfId="0" applyNumberFormat="1" applyFont="1" applyBorder="1" applyAlignment="1">
      <alignment horizontal="right" vertical="center"/>
    </xf>
    <xf numFmtId="3" fontId="22" fillId="0" borderId="38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33" fillId="3" borderId="34" xfId="0" applyNumberFormat="1" applyFont="1" applyFill="1" applyBorder="1" applyAlignment="1">
      <alignment vertical="center"/>
    </xf>
    <xf numFmtId="3" fontId="33" fillId="3" borderId="40" xfId="0" applyNumberFormat="1" applyFont="1" applyFill="1" applyBorder="1" applyAlignment="1">
      <alignment vertical="center"/>
    </xf>
    <xf numFmtId="3" fontId="33" fillId="3" borderId="39" xfId="0" applyNumberFormat="1" applyFont="1" applyFill="1" applyBorder="1" applyAlignment="1">
      <alignment vertical="center"/>
    </xf>
    <xf numFmtId="3" fontId="33" fillId="3" borderId="4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textRotation="90"/>
    </xf>
    <xf numFmtId="0" fontId="6" fillId="3" borderId="23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0" borderId="2" xfId="7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6" fillId="0" borderId="0" xfId="0" applyFont="1"/>
    <xf numFmtId="3" fontId="4" fillId="3" borderId="46" xfId="0" applyNumberFormat="1" applyFont="1" applyFill="1" applyBorder="1" applyAlignment="1">
      <alignment horizontal="center" vertical="center" wrapText="1"/>
    </xf>
    <xf numFmtId="3" fontId="4" fillId="3" borderId="37" xfId="0" applyNumberFormat="1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8" xfId="7" applyFont="1" applyBorder="1" applyAlignment="1">
      <alignment horizontal="right" vertical="center" wrapText="1" indent="1"/>
    </xf>
    <xf numFmtId="0" fontId="4" fillId="0" borderId="17" xfId="7" applyFont="1" applyBorder="1" applyAlignment="1">
      <alignment horizontal="right" vertical="center" wrapText="1" indent="1"/>
    </xf>
    <xf numFmtId="0" fontId="4" fillId="0" borderId="13" xfId="7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indent="1"/>
    </xf>
    <xf numFmtId="0" fontId="7" fillId="0" borderId="13" xfId="0" applyFont="1" applyBorder="1" applyAlignment="1">
      <alignment horizontal="right" vertical="center" indent="1"/>
    </xf>
    <xf numFmtId="0" fontId="5" fillId="0" borderId="3" xfId="7" applyFont="1" applyBorder="1" applyAlignment="1">
      <alignment horizontal="right" vertical="center" wrapText="1" indent="1"/>
    </xf>
    <xf numFmtId="0" fontId="6" fillId="0" borderId="3" xfId="0" applyFont="1" applyBorder="1" applyAlignment="1">
      <alignment horizontal="right" vertical="center" inden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vertical="center"/>
    </xf>
    <xf numFmtId="0" fontId="7" fillId="3" borderId="5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vertical="center"/>
    </xf>
    <xf numFmtId="0" fontId="7" fillId="3" borderId="5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4" borderId="60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2" applyFont="1" applyAlignment="1">
      <alignment horizontal="right"/>
    </xf>
    <xf numFmtId="0" fontId="4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3" borderId="61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0" borderId="54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54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top" wrapText="1"/>
    </xf>
    <xf numFmtId="49" fontId="19" fillId="4" borderId="13" xfId="0" applyNumberFormat="1" applyFont="1" applyFill="1" applyBorder="1" applyAlignment="1">
      <alignment horizontal="center" vertical="center" wrapText="1"/>
    </xf>
    <xf numFmtId="49" fontId="19" fillId="4" borderId="25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4" fillId="4" borderId="56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54" xfId="0" applyNumberFormat="1" applyFont="1" applyFill="1" applyBorder="1" applyAlignment="1">
      <alignment horizontal="center" vertical="center" wrapText="1"/>
    </xf>
    <xf numFmtId="49" fontId="7" fillId="4" borderId="13" xfId="0" applyNumberFormat="1" applyFont="1" applyFill="1" applyBorder="1" applyAlignment="1">
      <alignment horizontal="center" vertical="center" wrapText="1"/>
    </xf>
    <xf numFmtId="49" fontId="7" fillId="4" borderId="25" xfId="0" applyNumberFormat="1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49" fontId="8" fillId="4" borderId="3" xfId="0" applyNumberFormat="1" applyFont="1" applyFill="1" applyBorder="1" applyAlignment="1">
      <alignment horizontal="center" vertical="center" wrapText="1"/>
    </xf>
    <xf numFmtId="49" fontId="8" fillId="4" borderId="54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top" wrapText="1"/>
    </xf>
    <xf numFmtId="49" fontId="8" fillId="4" borderId="13" xfId="0" applyNumberFormat="1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0" fontId="4" fillId="3" borderId="45" xfId="0" applyFont="1" applyFill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center" vertical="center"/>
    </xf>
    <xf numFmtId="49" fontId="8" fillId="4" borderId="36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left" vertical="center" wrapText="1"/>
    </xf>
    <xf numFmtId="0" fontId="4" fillId="3" borderId="63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center" vertical="center"/>
    </xf>
    <xf numFmtId="0" fontId="29" fillId="3" borderId="26" xfId="0" applyFont="1" applyFill="1" applyBorder="1" applyAlignment="1">
      <alignment horizontal="center" vertical="center"/>
    </xf>
    <xf numFmtId="3" fontId="30" fillId="3" borderId="33" xfId="0" applyNumberFormat="1" applyFont="1" applyFill="1" applyBorder="1" applyAlignment="1">
      <alignment horizontal="center" vertical="center" wrapText="1"/>
    </xf>
    <xf numFmtId="3" fontId="30" fillId="3" borderId="26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33" fillId="3" borderId="39" xfId="7" applyFont="1" applyFill="1" applyBorder="1" applyAlignment="1">
      <alignment horizontal="center" vertical="center" shrinkToFit="1"/>
    </xf>
    <xf numFmtId="0" fontId="33" fillId="3" borderId="28" xfId="7" applyFont="1" applyFill="1" applyBorder="1" applyAlignment="1">
      <alignment horizontal="center" vertical="center" shrinkToFit="1"/>
    </xf>
    <xf numFmtId="0" fontId="33" fillId="3" borderId="7" xfId="7" applyFont="1" applyFill="1" applyBorder="1" applyAlignment="1">
      <alignment horizontal="center" vertical="center" shrinkToFit="1"/>
    </xf>
    <xf numFmtId="0" fontId="33" fillId="3" borderId="1" xfId="7" applyFont="1" applyFill="1" applyBorder="1" applyAlignment="1">
      <alignment horizontal="center" vertical="center" shrinkToFit="1"/>
    </xf>
    <xf numFmtId="0" fontId="33" fillId="3" borderId="24" xfId="7" applyFont="1" applyFill="1" applyBorder="1" applyAlignment="1">
      <alignment horizontal="center" vertical="center" shrinkToFit="1"/>
    </xf>
    <xf numFmtId="0" fontId="33" fillId="3" borderId="16" xfId="7" applyFont="1" applyFill="1" applyBorder="1" applyAlignment="1">
      <alignment horizontal="center" vertical="center" shrinkToFit="1"/>
    </xf>
    <xf numFmtId="0" fontId="13" fillId="0" borderId="2" xfId="7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3" fillId="2" borderId="39" xfId="7" applyFont="1" applyFill="1" applyBorder="1" applyAlignment="1">
      <alignment horizontal="center" vertical="center"/>
    </xf>
    <xf numFmtId="0" fontId="13" fillId="2" borderId="7" xfId="7" applyFont="1" applyFill="1" applyBorder="1" applyAlignment="1">
      <alignment horizontal="center" vertical="center"/>
    </xf>
    <xf numFmtId="0" fontId="13" fillId="2" borderId="24" xfId="7" applyFont="1" applyFill="1" applyBorder="1" applyAlignment="1">
      <alignment horizontal="center" vertical="center"/>
    </xf>
    <xf numFmtId="0" fontId="13" fillId="0" borderId="53" xfId="7" applyFont="1" applyBorder="1" applyAlignment="1">
      <alignment horizontal="center" vertical="center" wrapText="1"/>
    </xf>
    <xf numFmtId="0" fontId="13" fillId="0" borderId="54" xfId="7" applyFont="1" applyBorder="1" applyAlignment="1">
      <alignment horizontal="center" vertical="center" wrapText="1"/>
    </xf>
    <xf numFmtId="0" fontId="13" fillId="0" borderId="36" xfId="7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3" borderId="39" xfId="0" applyFont="1" applyFill="1" applyBorder="1" applyAlignment="1">
      <alignment horizontal="center" vertical="center" textRotation="90"/>
    </xf>
    <xf numFmtId="0" fontId="8" fillId="3" borderId="24" xfId="0" applyFont="1" applyFill="1" applyBorder="1" applyAlignment="1">
      <alignment horizontal="center" vertical="center" textRotation="90"/>
    </xf>
    <xf numFmtId="0" fontId="8" fillId="3" borderId="2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 wrapText="1"/>
    </xf>
    <xf numFmtId="3" fontId="8" fillId="3" borderId="34" xfId="0" applyNumberFormat="1" applyFont="1" applyFill="1" applyBorder="1" applyAlignment="1">
      <alignment horizontal="center" vertical="center" wrapText="1"/>
    </xf>
    <xf numFmtId="3" fontId="8" fillId="3" borderId="39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</cellXfs>
  <cellStyles count="8">
    <cellStyle name="Normál" xfId="0" builtinId="0"/>
    <cellStyle name="Normál 2" xfId="1" xr:uid="{00000000-0005-0000-0000-000001000000}"/>
    <cellStyle name="Normál 2 2" xfId="2" xr:uid="{00000000-0005-0000-0000-000002000000}"/>
    <cellStyle name="Normál 2 3" xfId="3" xr:uid="{00000000-0005-0000-0000-000003000000}"/>
    <cellStyle name="Normál 2 3 2" xfId="4" xr:uid="{00000000-0005-0000-0000-000004000000}"/>
    <cellStyle name="Normál 2 3_-1" xfId="5" xr:uid="{00000000-0005-0000-0000-000005000000}"/>
    <cellStyle name="Normál 3" xfId="6" xr:uid="{00000000-0005-0000-0000-000006000000}"/>
    <cellStyle name="Normál_09eloi" xfId="7" xr:uid="{00000000-0005-0000-0000-000007000000}"/>
  </cellStyles>
  <dxfs count="0"/>
  <tableStyles count="0" defaultTableStyle="TableStyleMedium9" defaultPivotStyle="PivotStyleLight16"/>
  <colors>
    <mruColors>
      <color rgb="FF99FFCC"/>
      <color rgb="FF66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.Norbert/Documents/2017.%20&#233;v/2017.%20&#233;vi%20k&#246;lts&#233;gvet&#233;s/2016%20%20&#233;vi%20k&#246;lts&#233;gvet&#233;s%20szerkeze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"/>
      <sheetName val="2."/>
      <sheetName val="3."/>
      <sheetName val="4."/>
      <sheetName val="5."/>
      <sheetName val="6."/>
      <sheetName val="7."/>
    </sheetNames>
    <sheetDataSet>
      <sheetData sheetId="0"/>
      <sheetData sheetId="1">
        <row r="14">
          <cell r="E14">
            <v>0</v>
          </cell>
        </row>
        <row r="49">
          <cell r="E49">
            <v>0</v>
          </cell>
        </row>
      </sheetData>
      <sheetData sheetId="2">
        <row r="14">
          <cell r="E14">
            <v>0</v>
          </cell>
        </row>
        <row r="49">
          <cell r="E49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9764-EFF3-4C74-83E3-66B5A02DAF3E}">
  <sheetPr>
    <tabColor theme="9" tint="0.59999389629810485"/>
  </sheetPr>
  <dimension ref="A1:J24"/>
  <sheetViews>
    <sheetView tabSelected="1" zoomScale="110" zoomScaleNormal="110" workbookViewId="0">
      <selection activeCell="N9" sqref="N9"/>
    </sheetView>
  </sheetViews>
  <sheetFormatPr defaultRowHeight="15.75" x14ac:dyDescent="0.25"/>
  <cols>
    <col min="1" max="1" width="3.5703125" style="7" customWidth="1"/>
    <col min="2" max="2" width="37.28515625" style="7" customWidth="1"/>
    <col min="3" max="3" width="11.7109375" style="7" customWidth="1"/>
    <col min="4" max="5" width="14.85546875" style="69" customWidth="1"/>
    <col min="6" max="6" width="12.7109375" style="7" customWidth="1"/>
    <col min="7" max="7" width="11.5703125" style="7" customWidth="1"/>
    <col min="8" max="8" width="12" style="7" customWidth="1"/>
    <col min="9" max="10" width="10.7109375" style="7" customWidth="1"/>
    <col min="11" max="16384" width="9.140625" style="7"/>
  </cols>
  <sheetData>
    <row r="1" spans="1:10" ht="15" customHeight="1" x14ac:dyDescent="0.25">
      <c r="A1" s="3"/>
      <c r="C1" s="3"/>
      <c r="D1" s="5"/>
      <c r="E1" s="386" t="s">
        <v>79</v>
      </c>
      <c r="F1" s="386"/>
      <c r="G1" s="386"/>
      <c r="H1" s="386"/>
      <c r="I1" s="386"/>
      <c r="J1" s="386"/>
    </row>
    <row r="2" spans="1:10" ht="15" customHeight="1" x14ac:dyDescent="0.25">
      <c r="A2" s="3"/>
      <c r="C2" s="3"/>
      <c r="D2" s="5"/>
      <c r="E2" s="5"/>
    </row>
    <row r="3" spans="1:10" ht="15" customHeight="1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</row>
    <row r="4" spans="1:10" ht="15" customHeight="1" x14ac:dyDescent="0.25">
      <c r="A4" s="387" t="s">
        <v>63</v>
      </c>
      <c r="B4" s="387"/>
      <c r="C4" s="387"/>
      <c r="D4" s="387"/>
      <c r="E4" s="387"/>
      <c r="F4" s="387"/>
      <c r="G4" s="387"/>
      <c r="H4" s="387"/>
      <c r="I4" s="387"/>
      <c r="J4" s="387"/>
    </row>
    <row r="5" spans="1:10" ht="15" customHeight="1" x14ac:dyDescent="0.25">
      <c r="A5" s="387" t="s">
        <v>200</v>
      </c>
      <c r="B5" s="387"/>
      <c r="C5" s="387"/>
      <c r="D5" s="387"/>
      <c r="E5" s="387"/>
      <c r="F5" s="387"/>
      <c r="G5" s="387"/>
      <c r="H5" s="387"/>
      <c r="I5" s="387"/>
      <c r="J5" s="387"/>
    </row>
    <row r="6" spans="1:10" ht="15" customHeight="1" x14ac:dyDescent="0.25">
      <c r="A6" s="5"/>
      <c r="B6" s="4"/>
      <c r="C6" s="4"/>
      <c r="D6" s="23"/>
      <c r="E6" s="23"/>
    </row>
    <row r="7" spans="1:10" ht="15.75" customHeight="1" thickBot="1" x14ac:dyDescent="0.3">
      <c r="A7" s="6"/>
      <c r="B7" s="9"/>
      <c r="C7" s="6"/>
      <c r="D7" s="5"/>
      <c r="E7" s="5"/>
      <c r="F7" s="8"/>
      <c r="G7" s="8"/>
      <c r="H7" s="8"/>
      <c r="I7" s="8"/>
      <c r="J7" s="8" t="s">
        <v>172</v>
      </c>
    </row>
    <row r="8" spans="1:10" ht="24.95" customHeight="1" x14ac:dyDescent="0.25">
      <c r="A8" s="388" t="s">
        <v>10</v>
      </c>
      <c r="B8" s="390" t="s">
        <v>142</v>
      </c>
      <c r="C8" s="390" t="s">
        <v>64</v>
      </c>
      <c r="D8" s="392"/>
      <c r="E8" s="392"/>
      <c r="F8" s="393"/>
      <c r="G8" s="393"/>
      <c r="H8" s="393"/>
      <c r="I8" s="394"/>
      <c r="J8" s="395"/>
    </row>
    <row r="9" spans="1:10" ht="24.95" customHeight="1" thickBot="1" x14ac:dyDescent="0.3">
      <c r="A9" s="389"/>
      <c r="B9" s="391"/>
      <c r="C9" s="328" t="s">
        <v>65</v>
      </c>
      <c r="D9" s="328" t="s">
        <v>66</v>
      </c>
      <c r="E9" s="328" t="s">
        <v>67</v>
      </c>
      <c r="F9" s="328" t="s">
        <v>180</v>
      </c>
      <c r="G9" s="328" t="s">
        <v>184</v>
      </c>
      <c r="H9" s="328" t="s">
        <v>196</v>
      </c>
      <c r="I9" s="328" t="s">
        <v>197</v>
      </c>
      <c r="J9" s="357" t="s">
        <v>212</v>
      </c>
    </row>
    <row r="10" spans="1:10" ht="24.95" customHeight="1" x14ac:dyDescent="0.25">
      <c r="A10" s="358" t="s">
        <v>2</v>
      </c>
      <c r="B10" s="359" t="s">
        <v>186</v>
      </c>
      <c r="C10" s="360">
        <f>F10+G10+H10+J10+I10+J10</f>
        <v>2258393</v>
      </c>
      <c r="D10" s="361">
        <v>44986</v>
      </c>
      <c r="E10" s="361">
        <v>46446</v>
      </c>
      <c r="F10" s="362">
        <v>1064984</v>
      </c>
      <c r="G10" s="363">
        <v>1014984</v>
      </c>
      <c r="H10" s="363">
        <v>178425</v>
      </c>
      <c r="I10" s="363">
        <v>0</v>
      </c>
      <c r="J10" s="364">
        <v>0</v>
      </c>
    </row>
    <row r="11" spans="1:10" ht="24.95" customHeight="1" x14ac:dyDescent="0.25">
      <c r="A11" s="33" t="s">
        <v>3</v>
      </c>
      <c r="B11" s="365" t="s">
        <v>187</v>
      </c>
      <c r="C11" s="366">
        <f t="shared" ref="C11:C19" si="0">F11+G11+H11+J11+I11+J11</f>
        <v>2249658</v>
      </c>
      <c r="D11" s="367">
        <v>44986</v>
      </c>
      <c r="E11" s="367">
        <v>46446</v>
      </c>
      <c r="F11" s="368">
        <v>1248346</v>
      </c>
      <c r="G11" s="369">
        <v>875328</v>
      </c>
      <c r="H11" s="369">
        <v>125984</v>
      </c>
      <c r="I11" s="369">
        <v>0</v>
      </c>
      <c r="J11" s="370">
        <v>0</v>
      </c>
    </row>
    <row r="12" spans="1:10" ht="24.95" customHeight="1" x14ac:dyDescent="0.25">
      <c r="A12" s="33" t="s">
        <v>5</v>
      </c>
      <c r="B12" s="365" t="s">
        <v>188</v>
      </c>
      <c r="C12" s="366">
        <f t="shared" si="0"/>
        <v>2610672</v>
      </c>
      <c r="D12" s="367">
        <v>44986</v>
      </c>
      <c r="E12" s="367">
        <v>46446</v>
      </c>
      <c r="F12" s="368">
        <v>1409493</v>
      </c>
      <c r="G12" s="369">
        <v>1097754</v>
      </c>
      <c r="H12" s="369">
        <v>103425</v>
      </c>
      <c r="I12" s="369">
        <v>0</v>
      </c>
      <c r="J12" s="370">
        <v>0</v>
      </c>
    </row>
    <row r="13" spans="1:10" ht="24.95" customHeight="1" x14ac:dyDescent="0.25">
      <c r="A13" s="33" t="s">
        <v>6</v>
      </c>
      <c r="B13" s="365" t="s">
        <v>189</v>
      </c>
      <c r="C13" s="366">
        <f t="shared" si="0"/>
        <v>2087715</v>
      </c>
      <c r="D13" s="367">
        <v>44986</v>
      </c>
      <c r="E13" s="367">
        <v>46446</v>
      </c>
      <c r="F13" s="368">
        <v>1178497</v>
      </c>
      <c r="G13" s="369">
        <v>841418</v>
      </c>
      <c r="H13" s="369">
        <v>67800</v>
      </c>
      <c r="I13" s="369">
        <v>0</v>
      </c>
      <c r="J13" s="370">
        <v>0</v>
      </c>
    </row>
    <row r="14" spans="1:10" ht="24.95" customHeight="1" x14ac:dyDescent="0.25">
      <c r="A14" s="33" t="s">
        <v>8</v>
      </c>
      <c r="B14" s="365" t="s">
        <v>185</v>
      </c>
      <c r="C14" s="366">
        <f t="shared" si="0"/>
        <v>2997843</v>
      </c>
      <c r="D14" s="367">
        <v>44986</v>
      </c>
      <c r="E14" s="367">
        <v>46109</v>
      </c>
      <c r="F14" s="368">
        <v>1576952</v>
      </c>
      <c r="G14" s="369">
        <v>1420891</v>
      </c>
      <c r="H14" s="369">
        <v>0</v>
      </c>
      <c r="I14" s="369">
        <v>0</v>
      </c>
      <c r="J14" s="370">
        <v>0</v>
      </c>
    </row>
    <row r="15" spans="1:10" ht="24.95" customHeight="1" x14ac:dyDescent="0.25">
      <c r="A15" s="33" t="s">
        <v>167</v>
      </c>
      <c r="B15" s="365" t="s">
        <v>199</v>
      </c>
      <c r="C15" s="366">
        <f>F15+G15+H15+J15+I15+J15</f>
        <v>3122606</v>
      </c>
      <c r="D15" s="367">
        <v>45352</v>
      </c>
      <c r="E15" s="367">
        <v>46812</v>
      </c>
      <c r="F15" s="368">
        <v>1176314</v>
      </c>
      <c r="G15" s="369">
        <v>1176314</v>
      </c>
      <c r="H15" s="369">
        <v>703032</v>
      </c>
      <c r="I15" s="369">
        <v>66946</v>
      </c>
      <c r="J15" s="370">
        <v>0</v>
      </c>
    </row>
    <row r="16" spans="1:10" ht="24.95" customHeight="1" x14ac:dyDescent="0.25">
      <c r="A16" s="33" t="s">
        <v>169</v>
      </c>
      <c r="B16" s="371" t="s">
        <v>198</v>
      </c>
      <c r="C16" s="366">
        <f t="shared" si="0"/>
        <v>2748512</v>
      </c>
      <c r="D16" s="367">
        <v>45292</v>
      </c>
      <c r="E16" s="367">
        <v>46203</v>
      </c>
      <c r="F16" s="368">
        <v>1318065</v>
      </c>
      <c r="G16" s="369">
        <v>1430447</v>
      </c>
      <c r="H16" s="369">
        <v>0</v>
      </c>
      <c r="I16" s="369">
        <v>0</v>
      </c>
      <c r="J16" s="370">
        <v>0</v>
      </c>
    </row>
    <row r="17" spans="1:10" ht="24.95" customHeight="1" x14ac:dyDescent="0.25">
      <c r="A17" s="33" t="s">
        <v>170</v>
      </c>
      <c r="B17" s="372" t="s">
        <v>209</v>
      </c>
      <c r="C17" s="366">
        <f>F17+G17+H17+J17+I17</f>
        <v>4462441</v>
      </c>
      <c r="D17" s="367">
        <v>45778</v>
      </c>
      <c r="E17" s="367">
        <v>47238</v>
      </c>
      <c r="F17" s="368">
        <v>695833</v>
      </c>
      <c r="G17" s="369">
        <v>1181483</v>
      </c>
      <c r="H17" s="369">
        <v>1056483</v>
      </c>
      <c r="I17" s="369">
        <v>906483</v>
      </c>
      <c r="J17" s="370">
        <v>622159</v>
      </c>
    </row>
    <row r="18" spans="1:10" ht="24.95" customHeight="1" x14ac:dyDescent="0.25">
      <c r="A18" s="33" t="s">
        <v>205</v>
      </c>
      <c r="B18" s="372" t="s">
        <v>210</v>
      </c>
      <c r="C18" s="366">
        <f t="shared" si="0"/>
        <v>15646625</v>
      </c>
      <c r="D18" s="367">
        <v>45658</v>
      </c>
      <c r="E18" s="367">
        <v>46752</v>
      </c>
      <c r="F18" s="368">
        <v>8256103</v>
      </c>
      <c r="G18" s="369">
        <v>5620339</v>
      </c>
      <c r="H18" s="369">
        <v>1770183</v>
      </c>
      <c r="I18" s="369">
        <v>0</v>
      </c>
      <c r="J18" s="370">
        <v>0</v>
      </c>
    </row>
    <row r="19" spans="1:10" ht="30" customHeight="1" x14ac:dyDescent="0.25">
      <c r="A19" s="33" t="s">
        <v>206</v>
      </c>
      <c r="B19" s="372" t="s">
        <v>211</v>
      </c>
      <c r="C19" s="366">
        <f t="shared" si="0"/>
        <v>37402383</v>
      </c>
      <c r="D19" s="367">
        <v>45658</v>
      </c>
      <c r="E19" s="367">
        <v>46752</v>
      </c>
      <c r="F19" s="368">
        <v>18394864</v>
      </c>
      <c r="G19" s="369">
        <v>9790130</v>
      </c>
      <c r="H19" s="369">
        <v>9217389</v>
      </c>
      <c r="I19" s="369">
        <v>0</v>
      </c>
      <c r="J19" s="370">
        <v>0</v>
      </c>
    </row>
    <row r="20" spans="1:10" ht="24.95" customHeight="1" thickBot="1" x14ac:dyDescent="0.3">
      <c r="A20" s="373" t="s">
        <v>207</v>
      </c>
      <c r="B20" s="374" t="s">
        <v>179</v>
      </c>
      <c r="C20" s="375">
        <f>F20+G20+H20+J20+I20</f>
        <v>4768300</v>
      </c>
      <c r="D20" s="376">
        <v>45658</v>
      </c>
      <c r="E20" s="376">
        <v>46022</v>
      </c>
      <c r="F20" s="377">
        <v>4768300</v>
      </c>
      <c r="G20" s="378">
        <v>0</v>
      </c>
      <c r="H20" s="378">
        <v>0</v>
      </c>
      <c r="I20" s="378">
        <v>0</v>
      </c>
      <c r="J20" s="379">
        <v>0</v>
      </c>
    </row>
    <row r="21" spans="1:10" s="37" customFormat="1" ht="24.95" customHeight="1" thickBot="1" x14ac:dyDescent="0.25">
      <c r="A21" s="352"/>
      <c r="B21" s="353" t="s">
        <v>68</v>
      </c>
      <c r="C21" s="354">
        <f>SUM(C10:C20)</f>
        <v>80355148</v>
      </c>
      <c r="D21" s="356"/>
      <c r="E21" s="356"/>
      <c r="F21" s="354">
        <f>SUM(F10:F20)</f>
        <v>41087751</v>
      </c>
      <c r="G21" s="354">
        <f>SUM(G10:G20)</f>
        <v>24449088</v>
      </c>
      <c r="H21" s="354">
        <f t="shared" ref="H21:J21" si="1">SUM(H10:H20)</f>
        <v>13222721</v>
      </c>
      <c r="I21" s="354">
        <f t="shared" si="1"/>
        <v>973429</v>
      </c>
      <c r="J21" s="355">
        <f t="shared" si="1"/>
        <v>622159</v>
      </c>
    </row>
    <row r="22" spans="1:10" ht="15" customHeight="1" x14ac:dyDescent="0.25">
      <c r="C22" s="17"/>
      <c r="D22" s="68"/>
      <c r="E22" s="68"/>
    </row>
    <row r="23" spans="1:10" x14ac:dyDescent="0.25">
      <c r="C23" s="17"/>
      <c r="D23" s="68"/>
      <c r="E23" s="68"/>
    </row>
    <row r="24" spans="1:10" x14ac:dyDescent="0.25">
      <c r="C24" s="17"/>
      <c r="D24" s="68"/>
      <c r="E24" s="68"/>
    </row>
  </sheetData>
  <mergeCells count="8">
    <mergeCell ref="E1:J1"/>
    <mergeCell ref="A3:J3"/>
    <mergeCell ref="A4:J4"/>
    <mergeCell ref="A5:J5"/>
    <mergeCell ref="A8:A9"/>
    <mergeCell ref="B8:B9"/>
    <mergeCell ref="C8:E8"/>
    <mergeCell ref="F8:J8"/>
  </mergeCells>
  <printOptions horizontalCentered="1"/>
  <pageMargins left="0.39370078740157483" right="0.39370078740157483" top="0.78740157480314965" bottom="1.181102362204724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H31"/>
  <sheetViews>
    <sheetView workbookViewId="0">
      <selection activeCell="D28" sqref="D28"/>
    </sheetView>
  </sheetViews>
  <sheetFormatPr defaultRowHeight="15.75" x14ac:dyDescent="0.25"/>
  <cols>
    <col min="1" max="1" width="3.5703125" style="7" customWidth="1"/>
    <col min="2" max="2" width="89.140625" style="7" customWidth="1"/>
    <col min="3" max="3" width="9.7109375" style="7" customWidth="1"/>
    <col min="4" max="4" width="4.140625" style="7" customWidth="1"/>
    <col min="5" max="5" width="4.7109375" style="7" customWidth="1"/>
    <col min="6" max="6" width="18.7109375" style="7" customWidth="1"/>
    <col min="7" max="16384" width="9.140625" style="7"/>
  </cols>
  <sheetData>
    <row r="1" spans="1:8" ht="15" customHeight="1" x14ac:dyDescent="0.25">
      <c r="A1" s="3"/>
      <c r="C1" s="386" t="s">
        <v>80</v>
      </c>
      <c r="D1" s="386"/>
      <c r="E1" s="386"/>
      <c r="F1" s="386"/>
      <c r="G1" s="3"/>
      <c r="H1" s="3"/>
    </row>
    <row r="2" spans="1:8" ht="15" customHeight="1" x14ac:dyDescent="0.25">
      <c r="A2" s="3"/>
      <c r="E2" s="3"/>
      <c r="F2" s="8"/>
    </row>
    <row r="3" spans="1:8" ht="15" customHeight="1" x14ac:dyDescent="0.25">
      <c r="A3" s="387" t="s">
        <v>181</v>
      </c>
      <c r="B3" s="408"/>
      <c r="C3" s="408"/>
      <c r="D3" s="408"/>
      <c r="E3" s="408"/>
      <c r="F3" s="408"/>
    </row>
    <row r="4" spans="1:8" ht="15" customHeight="1" x14ac:dyDescent="0.25">
      <c r="A4" s="387" t="s">
        <v>31</v>
      </c>
      <c r="B4" s="409"/>
      <c r="C4" s="409"/>
      <c r="D4" s="409"/>
      <c r="E4" s="409"/>
      <c r="F4" s="409"/>
    </row>
    <row r="5" spans="1:8" ht="15" customHeight="1" x14ac:dyDescent="0.25">
      <c r="A5" s="387" t="s">
        <v>200</v>
      </c>
      <c r="B5" s="409"/>
      <c r="C5" s="409"/>
      <c r="D5" s="409"/>
      <c r="E5" s="409"/>
      <c r="F5" s="409"/>
    </row>
    <row r="6" spans="1:8" ht="15" customHeight="1" x14ac:dyDescent="0.25">
      <c r="A6" s="5"/>
      <c r="B6" s="4"/>
      <c r="C6" s="4"/>
      <c r="D6" s="4"/>
      <c r="E6" s="4"/>
      <c r="F6" s="4"/>
    </row>
    <row r="7" spans="1:8" ht="15.75" customHeight="1" thickBot="1" x14ac:dyDescent="0.3">
      <c r="A7" s="6"/>
      <c r="B7" s="9"/>
      <c r="C7" s="9"/>
      <c r="D7" s="9"/>
      <c r="E7" s="6"/>
      <c r="F7" s="8" t="s">
        <v>172</v>
      </c>
    </row>
    <row r="8" spans="1:8" ht="15" customHeight="1" x14ac:dyDescent="0.25">
      <c r="A8" s="396" t="s">
        <v>10</v>
      </c>
      <c r="B8" s="398" t="s">
        <v>33</v>
      </c>
      <c r="C8" s="400" t="s">
        <v>32</v>
      </c>
      <c r="D8" s="401"/>
      <c r="E8" s="402"/>
      <c r="F8" s="410" t="s">
        <v>59</v>
      </c>
    </row>
    <row r="9" spans="1:8" ht="27.75" customHeight="1" thickBot="1" x14ac:dyDescent="0.3">
      <c r="A9" s="397"/>
      <c r="B9" s="399"/>
      <c r="C9" s="403"/>
      <c r="D9" s="404"/>
      <c r="E9" s="405"/>
      <c r="F9" s="411"/>
    </row>
    <row r="10" spans="1:8" ht="24.95" customHeight="1" x14ac:dyDescent="0.25">
      <c r="A10" s="32" t="s">
        <v>2</v>
      </c>
      <c r="B10" s="15" t="s">
        <v>46</v>
      </c>
      <c r="C10" s="406"/>
      <c r="D10" s="407"/>
      <c r="E10" s="407"/>
      <c r="F10" s="35">
        <f>D10*E10/1000*12</f>
        <v>0</v>
      </c>
    </row>
    <row r="11" spans="1:8" ht="24.95" customHeight="1" x14ac:dyDescent="0.25">
      <c r="A11" s="33" t="s">
        <v>3</v>
      </c>
      <c r="B11" s="10" t="s">
        <v>47</v>
      </c>
      <c r="C11" s="415"/>
      <c r="D11" s="418"/>
      <c r="E11" s="419"/>
      <c r="F11" s="34">
        <f>D11*E11/1000*12</f>
        <v>0</v>
      </c>
    </row>
    <row r="12" spans="1:8" ht="24.95" customHeight="1" x14ac:dyDescent="0.25">
      <c r="A12" s="32" t="s">
        <v>5</v>
      </c>
      <c r="B12" s="16" t="s">
        <v>48</v>
      </c>
      <c r="C12" s="415"/>
      <c r="D12" s="416"/>
      <c r="E12" s="417"/>
      <c r="F12" s="36">
        <v>0</v>
      </c>
    </row>
    <row r="13" spans="1:8" ht="24.95" customHeight="1" x14ac:dyDescent="0.25">
      <c r="A13" s="33" t="s">
        <v>6</v>
      </c>
      <c r="B13" s="16" t="s">
        <v>49</v>
      </c>
      <c r="C13" s="415"/>
      <c r="D13" s="416"/>
      <c r="E13" s="417"/>
      <c r="F13" s="36">
        <v>0</v>
      </c>
    </row>
    <row r="14" spans="1:8" ht="24.95" customHeight="1" thickBot="1" x14ac:dyDescent="0.3">
      <c r="A14" s="32" t="s">
        <v>8</v>
      </c>
      <c r="B14" s="24" t="s">
        <v>50</v>
      </c>
      <c r="C14" s="420"/>
      <c r="D14" s="421"/>
      <c r="E14" s="421"/>
      <c r="F14" s="36">
        <f>D14*E14/1000*12</f>
        <v>0</v>
      </c>
    </row>
    <row r="15" spans="1:8" ht="24.95" customHeight="1" thickBot="1" x14ac:dyDescent="0.3">
      <c r="A15" s="412" t="s">
        <v>34</v>
      </c>
      <c r="B15" s="413"/>
      <c r="C15" s="413"/>
      <c r="D15" s="413"/>
      <c r="E15" s="414"/>
      <c r="F15" s="144">
        <f>SUM(F10:F14)</f>
        <v>0</v>
      </c>
    </row>
    <row r="16" spans="1:8" ht="15" customHeight="1" x14ac:dyDescent="0.25">
      <c r="E16" s="17"/>
    </row>
    <row r="17" spans="2:5" ht="18.75" x14ac:dyDescent="0.3">
      <c r="B17" s="59"/>
      <c r="E17" s="17"/>
    </row>
    <row r="18" spans="2:5" x14ac:dyDescent="0.25">
      <c r="E18" s="17"/>
    </row>
    <row r="19" spans="2:5" x14ac:dyDescent="0.25">
      <c r="E19" s="17"/>
    </row>
    <row r="20" spans="2:5" x14ac:dyDescent="0.25">
      <c r="E20" s="17"/>
    </row>
    <row r="21" spans="2:5" x14ac:dyDescent="0.25">
      <c r="E21" s="17"/>
    </row>
    <row r="22" spans="2:5" x14ac:dyDescent="0.25">
      <c r="E22" s="17"/>
    </row>
    <row r="23" spans="2:5" x14ac:dyDescent="0.25">
      <c r="E23" s="17"/>
    </row>
    <row r="24" spans="2:5" x14ac:dyDescent="0.25">
      <c r="E24" s="17"/>
    </row>
    <row r="25" spans="2:5" x14ac:dyDescent="0.25">
      <c r="E25" s="17"/>
    </row>
    <row r="26" spans="2:5" x14ac:dyDescent="0.25">
      <c r="E26" s="17"/>
    </row>
    <row r="27" spans="2:5" x14ac:dyDescent="0.25">
      <c r="E27" s="17"/>
    </row>
    <row r="28" spans="2:5" x14ac:dyDescent="0.25">
      <c r="E28" s="17"/>
    </row>
    <row r="29" spans="2:5" x14ac:dyDescent="0.25">
      <c r="E29" s="17"/>
    </row>
    <row r="30" spans="2:5" x14ac:dyDescent="0.25">
      <c r="E30" s="17"/>
    </row>
    <row r="31" spans="2:5" x14ac:dyDescent="0.25">
      <c r="E31" s="17"/>
    </row>
  </sheetData>
  <mergeCells count="14">
    <mergeCell ref="A15:E15"/>
    <mergeCell ref="C12:E12"/>
    <mergeCell ref="C13:E13"/>
    <mergeCell ref="C11:E11"/>
    <mergeCell ref="C14:E14"/>
    <mergeCell ref="A8:A9"/>
    <mergeCell ref="B8:B9"/>
    <mergeCell ref="C8:E9"/>
    <mergeCell ref="C10:E10"/>
    <mergeCell ref="C1:F1"/>
    <mergeCell ref="A3:F3"/>
    <mergeCell ref="A4:F4"/>
    <mergeCell ref="A5:F5"/>
    <mergeCell ref="F8:F9"/>
  </mergeCells>
  <phoneticPr fontId="9" type="noConversion"/>
  <pageMargins left="0.74803149606299213" right="0.74803149606299213" top="0.78740157480314965" bottom="1.1811023622047245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S36"/>
  <sheetViews>
    <sheetView topLeftCell="A13" zoomScaleNormal="100" workbookViewId="0">
      <selection activeCell="S7" sqref="S7"/>
    </sheetView>
  </sheetViews>
  <sheetFormatPr defaultRowHeight="15.75" x14ac:dyDescent="0.25"/>
  <cols>
    <col min="1" max="1" width="6.7109375" style="5" customWidth="1"/>
    <col min="2" max="2" width="6.85546875" style="5" customWidth="1"/>
    <col min="3" max="3" width="39.140625" style="7" customWidth="1"/>
    <col min="4" max="16" width="13.7109375" style="7" customWidth="1"/>
    <col min="17" max="18" width="9.140625" style="7"/>
    <col min="19" max="19" width="9.140625" style="17"/>
    <col min="20" max="16384" width="9.140625" style="7"/>
  </cols>
  <sheetData>
    <row r="1" spans="1:19" x14ac:dyDescent="0.25">
      <c r="C1" s="3"/>
      <c r="M1" s="386" t="s">
        <v>81</v>
      </c>
      <c r="N1" s="386"/>
      <c r="O1" s="386"/>
      <c r="P1" s="386"/>
      <c r="Q1" s="3"/>
      <c r="R1" s="3"/>
    </row>
    <row r="2" spans="1:19" x14ac:dyDescent="0.25">
      <c r="C2" s="3"/>
      <c r="P2" s="8"/>
    </row>
    <row r="3" spans="1:19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</row>
    <row r="4" spans="1:19" x14ac:dyDescent="0.25">
      <c r="A4" s="387" t="s">
        <v>208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19" x14ac:dyDescent="0.25">
      <c r="A5" s="387" t="s">
        <v>200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19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9" ht="16.5" thickBot="1" x14ac:dyDescent="0.3">
      <c r="P7" s="8" t="s">
        <v>172</v>
      </c>
    </row>
    <row r="8" spans="1:19" x14ac:dyDescent="0.25">
      <c r="A8" s="422" t="s">
        <v>58</v>
      </c>
      <c r="B8" s="424" t="s">
        <v>173</v>
      </c>
      <c r="C8" s="398" t="s">
        <v>0</v>
      </c>
      <c r="D8" s="427" t="s">
        <v>70</v>
      </c>
      <c r="E8" s="429" t="s">
        <v>12</v>
      </c>
      <c r="F8" s="429" t="s">
        <v>13</v>
      </c>
      <c r="G8" s="429" t="s">
        <v>14</v>
      </c>
      <c r="H8" s="429" t="s">
        <v>15</v>
      </c>
      <c r="I8" s="429" t="s">
        <v>16</v>
      </c>
      <c r="J8" s="429" t="s">
        <v>17</v>
      </c>
      <c r="K8" s="429" t="s">
        <v>18</v>
      </c>
      <c r="L8" s="429" t="s">
        <v>19</v>
      </c>
      <c r="M8" s="429" t="s">
        <v>20</v>
      </c>
      <c r="N8" s="429" t="s">
        <v>21</v>
      </c>
      <c r="O8" s="429" t="s">
        <v>22</v>
      </c>
      <c r="P8" s="442" t="s">
        <v>23</v>
      </c>
    </row>
    <row r="9" spans="1:19" ht="20.100000000000001" customHeight="1" thickBot="1" x14ac:dyDescent="0.3">
      <c r="A9" s="423"/>
      <c r="B9" s="425"/>
      <c r="C9" s="426"/>
      <c r="D9" s="428"/>
      <c r="E9" s="428"/>
      <c r="F9" s="428"/>
      <c r="G9" s="441"/>
      <c r="H9" s="441"/>
      <c r="I9" s="441"/>
      <c r="J9" s="441"/>
      <c r="K9" s="441"/>
      <c r="L9" s="441"/>
      <c r="M9" s="441"/>
      <c r="N9" s="441"/>
      <c r="O9" s="441"/>
      <c r="P9" s="443"/>
    </row>
    <row r="10" spans="1:19" s="14" customFormat="1" ht="24.95" customHeight="1" thickBot="1" x14ac:dyDescent="0.25">
      <c r="A10" s="438" t="s">
        <v>24</v>
      </c>
      <c r="B10" s="439"/>
      <c r="C10" s="440"/>
      <c r="D10" s="344">
        <v>0</v>
      </c>
      <c r="E10" s="344">
        <v>0</v>
      </c>
      <c r="F10" s="344">
        <f t="shared" ref="F10:P10" si="0">E32</f>
        <v>1631116916</v>
      </c>
      <c r="G10" s="344">
        <f t="shared" si="0"/>
        <v>1509946295</v>
      </c>
      <c r="H10" s="344">
        <f t="shared" si="0"/>
        <v>1401518617</v>
      </c>
      <c r="I10" s="344">
        <f t="shared" si="0"/>
        <v>1279947996</v>
      </c>
      <c r="J10" s="344">
        <f t="shared" si="0"/>
        <v>1247390168</v>
      </c>
      <c r="K10" s="344">
        <f t="shared" si="0"/>
        <v>1185384708</v>
      </c>
      <c r="L10" s="344">
        <f t="shared" si="0"/>
        <v>1065858536</v>
      </c>
      <c r="M10" s="344">
        <f t="shared" si="0"/>
        <v>988375076</v>
      </c>
      <c r="N10" s="344">
        <f t="shared" si="0"/>
        <v>866804457</v>
      </c>
      <c r="O10" s="344">
        <f t="shared" si="0"/>
        <v>1245315224</v>
      </c>
      <c r="P10" s="345">
        <f t="shared" si="0"/>
        <v>1061016822</v>
      </c>
      <c r="S10" s="83"/>
    </row>
    <row r="11" spans="1:19" s="14" customFormat="1" ht="24.95" customHeight="1" x14ac:dyDescent="0.2">
      <c r="A11" s="433" t="s">
        <v>140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5"/>
      <c r="S11" s="83"/>
    </row>
    <row r="12" spans="1:19" s="14" customFormat="1" ht="24.95" customHeight="1" x14ac:dyDescent="0.2">
      <c r="A12" s="30" t="s">
        <v>1</v>
      </c>
      <c r="B12" s="62" t="s">
        <v>91</v>
      </c>
      <c r="C12" s="339" t="s">
        <v>174</v>
      </c>
      <c r="D12" s="136">
        <f>SUM(E12:P12)</f>
        <v>517118252</v>
      </c>
      <c r="E12" s="329">
        <v>46872000</v>
      </c>
      <c r="F12" s="329">
        <v>31248000</v>
      </c>
      <c r="G12" s="329">
        <f>31248000+3528943</f>
        <v>34776943</v>
      </c>
      <c r="H12" s="329">
        <v>31248000</v>
      </c>
      <c r="I12" s="329">
        <f>31248000+89400000</f>
        <v>120648000</v>
      </c>
      <c r="J12" s="329">
        <v>31248000</v>
      </c>
      <c r="K12" s="329">
        <f>31248000+2044448</f>
        <v>33292448</v>
      </c>
      <c r="L12" s="329">
        <v>31248000</v>
      </c>
      <c r="M12" s="329">
        <v>31248000</v>
      </c>
      <c r="N12" s="329">
        <f>31248000+4336997+27207864</f>
        <v>62792861</v>
      </c>
      <c r="O12" s="329">
        <v>31248000</v>
      </c>
      <c r="P12" s="330">
        <v>31248000</v>
      </c>
      <c r="Q12" s="83"/>
      <c r="S12" s="83"/>
    </row>
    <row r="13" spans="1:19" s="14" customFormat="1" ht="24.95" customHeight="1" x14ac:dyDescent="0.2">
      <c r="A13" s="30"/>
      <c r="B13" s="60" t="s">
        <v>93</v>
      </c>
      <c r="C13" s="342" t="s">
        <v>7</v>
      </c>
      <c r="D13" s="134">
        <f t="shared" ref="D13:D19" si="1">SUM(E13:P13)</f>
        <v>0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5">
        <v>0</v>
      </c>
      <c r="S13" s="83"/>
    </row>
    <row r="14" spans="1:19" s="14" customFormat="1" ht="24.95" customHeight="1" x14ac:dyDescent="0.2">
      <c r="A14" s="30"/>
      <c r="B14" s="62" t="s">
        <v>95</v>
      </c>
      <c r="C14" s="339" t="s">
        <v>69</v>
      </c>
      <c r="D14" s="134">
        <f t="shared" si="1"/>
        <v>960000</v>
      </c>
      <c r="E14" s="136">
        <v>80000</v>
      </c>
      <c r="F14" s="136">
        <v>80000</v>
      </c>
      <c r="G14" s="136">
        <v>80000</v>
      </c>
      <c r="H14" s="136">
        <v>80000</v>
      </c>
      <c r="I14" s="136">
        <v>80000</v>
      </c>
      <c r="J14" s="136">
        <v>80000</v>
      </c>
      <c r="K14" s="136">
        <v>80000</v>
      </c>
      <c r="L14" s="136">
        <v>80000</v>
      </c>
      <c r="M14" s="136">
        <v>80000</v>
      </c>
      <c r="N14" s="136">
        <v>80000</v>
      </c>
      <c r="O14" s="136">
        <v>80000</v>
      </c>
      <c r="P14" s="336">
        <v>80000</v>
      </c>
      <c r="S14" s="83"/>
    </row>
    <row r="15" spans="1:19" s="14" customFormat="1" ht="24.95" customHeight="1" x14ac:dyDescent="0.2">
      <c r="A15" s="30"/>
      <c r="B15" s="60" t="s">
        <v>97</v>
      </c>
      <c r="C15" s="342" t="s">
        <v>76</v>
      </c>
      <c r="D15" s="134">
        <f t="shared" si="1"/>
        <v>335169360</v>
      </c>
      <c r="E15" s="134">
        <v>0</v>
      </c>
      <c r="F15" s="134">
        <v>0</v>
      </c>
      <c r="G15" s="134">
        <f>12464000</f>
        <v>12464000</v>
      </c>
      <c r="H15" s="134">
        <v>0</v>
      </c>
      <c r="I15" s="134">
        <v>0</v>
      </c>
      <c r="J15" s="134">
        <f>17039745+19973535+22551880</f>
        <v>59565160</v>
      </c>
      <c r="K15" s="134">
        <v>0</v>
      </c>
      <c r="L15" s="134">
        <f>18855931+25231228</f>
        <v>44087159</v>
      </c>
      <c r="M15" s="134">
        <v>0</v>
      </c>
      <c r="N15" s="134">
        <f>23130652+145108607</f>
        <v>168239259</v>
      </c>
      <c r="O15" s="134">
        <f>18821027+21089030</f>
        <v>39910057</v>
      </c>
      <c r="P15" s="135">
        <v>10903725</v>
      </c>
      <c r="R15" s="83"/>
      <c r="S15" s="83"/>
    </row>
    <row r="16" spans="1:19" s="14" customFormat="1" ht="24.95" customHeight="1" x14ac:dyDescent="0.2">
      <c r="A16" s="25" t="s">
        <v>4</v>
      </c>
      <c r="B16" s="60" t="s">
        <v>102</v>
      </c>
      <c r="C16" s="341" t="s">
        <v>175</v>
      </c>
      <c r="D16" s="134">
        <f t="shared" si="1"/>
        <v>54451092</v>
      </c>
      <c r="E16" s="134">
        <v>0</v>
      </c>
      <c r="F16" s="134">
        <v>0</v>
      </c>
      <c r="G16" s="134">
        <v>0</v>
      </c>
      <c r="H16" s="137">
        <v>0</v>
      </c>
      <c r="I16" s="134">
        <v>6000000</v>
      </c>
      <c r="J16" s="137">
        <v>0</v>
      </c>
      <c r="K16" s="134">
        <v>0</v>
      </c>
      <c r="L16" s="137">
        <v>0</v>
      </c>
      <c r="M16" s="134">
        <v>0</v>
      </c>
      <c r="N16" s="137">
        <f>20431315+27976727</f>
        <v>48408042</v>
      </c>
      <c r="O16" s="134">
        <v>0</v>
      </c>
      <c r="P16" s="138">
        <v>43050</v>
      </c>
      <c r="S16" s="83"/>
    </row>
    <row r="17" spans="1:19" s="14" customFormat="1" ht="24.95" customHeight="1" x14ac:dyDescent="0.2">
      <c r="A17" s="30"/>
      <c r="B17" s="60" t="s">
        <v>104</v>
      </c>
      <c r="C17" s="342" t="s">
        <v>53</v>
      </c>
      <c r="D17" s="134">
        <f t="shared" si="1"/>
        <v>0</v>
      </c>
      <c r="E17" s="134">
        <v>0</v>
      </c>
      <c r="F17" s="134">
        <v>0</v>
      </c>
      <c r="G17" s="134">
        <v>0</v>
      </c>
      <c r="H17" s="137">
        <v>0</v>
      </c>
      <c r="I17" s="134">
        <v>0</v>
      </c>
      <c r="J17" s="137">
        <v>0</v>
      </c>
      <c r="K17" s="134">
        <v>0</v>
      </c>
      <c r="L17" s="137">
        <v>0</v>
      </c>
      <c r="M17" s="134">
        <v>0</v>
      </c>
      <c r="N17" s="137">
        <v>0</v>
      </c>
      <c r="O17" s="134">
        <v>0</v>
      </c>
      <c r="P17" s="135">
        <v>0</v>
      </c>
      <c r="S17" s="83"/>
    </row>
    <row r="18" spans="1:19" s="14" customFormat="1" ht="24.95" customHeight="1" x14ac:dyDescent="0.2">
      <c r="A18" s="30"/>
      <c r="B18" s="61" t="s">
        <v>106</v>
      </c>
      <c r="C18" s="343" t="s">
        <v>78</v>
      </c>
      <c r="D18" s="134">
        <f t="shared" si="1"/>
        <v>258405825</v>
      </c>
      <c r="E18" s="139">
        <v>0</v>
      </c>
      <c r="F18" s="139">
        <v>0</v>
      </c>
      <c r="G18" s="134">
        <v>0</v>
      </c>
      <c r="H18" s="137">
        <v>0</v>
      </c>
      <c r="I18" s="134">
        <v>0</v>
      </c>
      <c r="J18" s="137">
        <v>0</v>
      </c>
      <c r="K18" s="134">
        <v>0</v>
      </c>
      <c r="L18" s="137">
        <v>0</v>
      </c>
      <c r="M18" s="134">
        <v>0</v>
      </c>
      <c r="N18" s="137">
        <f>108967012+149209213</f>
        <v>258176225</v>
      </c>
      <c r="O18" s="134">
        <v>0</v>
      </c>
      <c r="P18" s="140">
        <v>229600</v>
      </c>
      <c r="S18" s="83"/>
    </row>
    <row r="19" spans="1:19" s="14" customFormat="1" ht="30.95" customHeight="1" x14ac:dyDescent="0.2">
      <c r="A19" s="348" t="s">
        <v>118</v>
      </c>
      <c r="B19" s="349" t="s">
        <v>121</v>
      </c>
      <c r="C19" s="350" t="s">
        <v>138</v>
      </c>
      <c r="D19" s="134">
        <f t="shared" si="1"/>
        <v>1785602784</v>
      </c>
      <c r="E19" s="134">
        <v>1785602784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5">
        <v>0</v>
      </c>
      <c r="S19" s="83"/>
    </row>
    <row r="20" spans="1:19" s="14" customFormat="1" ht="24.95" customHeight="1" thickBot="1" x14ac:dyDescent="0.25">
      <c r="A20" s="430" t="s">
        <v>25</v>
      </c>
      <c r="B20" s="431"/>
      <c r="C20" s="432"/>
      <c r="D20" s="346">
        <f t="shared" ref="D20:P20" si="2">SUM(D12:D19)</f>
        <v>2951707313</v>
      </c>
      <c r="E20" s="346">
        <f t="shared" si="2"/>
        <v>1832554784</v>
      </c>
      <c r="F20" s="346">
        <f t="shared" si="2"/>
        <v>31328000</v>
      </c>
      <c r="G20" s="346">
        <f t="shared" si="2"/>
        <v>47320943</v>
      </c>
      <c r="H20" s="346">
        <f t="shared" si="2"/>
        <v>31328000</v>
      </c>
      <c r="I20" s="346">
        <f t="shared" si="2"/>
        <v>126728000</v>
      </c>
      <c r="J20" s="346">
        <f t="shared" si="2"/>
        <v>90893160</v>
      </c>
      <c r="K20" s="346">
        <f t="shared" si="2"/>
        <v>33372448</v>
      </c>
      <c r="L20" s="346">
        <f t="shared" si="2"/>
        <v>75415159</v>
      </c>
      <c r="M20" s="346">
        <f t="shared" si="2"/>
        <v>31328000</v>
      </c>
      <c r="N20" s="346">
        <f t="shared" si="2"/>
        <v>537696387</v>
      </c>
      <c r="O20" s="346">
        <f t="shared" si="2"/>
        <v>71238057</v>
      </c>
      <c r="P20" s="347">
        <f t="shared" si="2"/>
        <v>42504375</v>
      </c>
      <c r="S20" s="83"/>
    </row>
    <row r="21" spans="1:19" s="14" customFormat="1" ht="24.95" customHeight="1" x14ac:dyDescent="0.2">
      <c r="A21" s="433" t="s">
        <v>141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4"/>
      <c r="M21" s="434"/>
      <c r="N21" s="434"/>
      <c r="O21" s="434"/>
      <c r="P21" s="435"/>
      <c r="S21" s="83"/>
    </row>
    <row r="22" spans="1:19" s="14" customFormat="1" ht="24.95" customHeight="1" x14ac:dyDescent="0.2">
      <c r="A22" s="30" t="s">
        <v>1</v>
      </c>
      <c r="B22" s="62" t="s">
        <v>92</v>
      </c>
      <c r="C22" s="339" t="s">
        <v>26</v>
      </c>
      <c r="D22" s="340">
        <f>SUM(E22:P22)</f>
        <v>933590047</v>
      </c>
      <c r="E22" s="331">
        <v>77799171</v>
      </c>
      <c r="F22" s="331">
        <v>77799171</v>
      </c>
      <c r="G22" s="331">
        <v>77799171</v>
      </c>
      <c r="H22" s="331">
        <v>77799171</v>
      </c>
      <c r="I22" s="331">
        <v>77799171</v>
      </c>
      <c r="J22" s="331">
        <v>77799171</v>
      </c>
      <c r="K22" s="331">
        <v>77799171</v>
      </c>
      <c r="L22" s="331">
        <v>77799170</v>
      </c>
      <c r="M22" s="331">
        <v>77799170</v>
      </c>
      <c r="N22" s="331">
        <v>77799170</v>
      </c>
      <c r="O22" s="331">
        <v>77799170</v>
      </c>
      <c r="P22" s="332">
        <v>77799170</v>
      </c>
      <c r="S22" s="83"/>
    </row>
    <row r="23" spans="1:19" s="14" customFormat="1" ht="24.95" customHeight="1" x14ac:dyDescent="0.2">
      <c r="A23" s="30"/>
      <c r="B23" s="60" t="s">
        <v>94</v>
      </c>
      <c r="C23" s="341" t="s">
        <v>176</v>
      </c>
      <c r="D23" s="51">
        <f>SUM(E23:P23)</f>
        <v>87507269</v>
      </c>
      <c r="E23" s="51">
        <v>7292273</v>
      </c>
      <c r="F23" s="51">
        <v>7292273</v>
      </c>
      <c r="G23" s="51">
        <v>7292273</v>
      </c>
      <c r="H23" s="51">
        <v>7292273</v>
      </c>
      <c r="I23" s="51">
        <v>7292273</v>
      </c>
      <c r="J23" s="51">
        <v>7292272</v>
      </c>
      <c r="K23" s="51">
        <v>7292272</v>
      </c>
      <c r="L23" s="51">
        <v>7292272</v>
      </c>
      <c r="M23" s="51">
        <v>7292272</v>
      </c>
      <c r="N23" s="51">
        <v>7292272</v>
      </c>
      <c r="O23" s="51">
        <v>7292272</v>
      </c>
      <c r="P23" s="142">
        <v>7292272</v>
      </c>
      <c r="S23" s="83"/>
    </row>
    <row r="24" spans="1:19" s="14" customFormat="1" ht="24.95" customHeight="1" x14ac:dyDescent="0.2">
      <c r="A24" s="30"/>
      <c r="B24" s="60" t="s">
        <v>96</v>
      </c>
      <c r="C24" s="342" t="s">
        <v>27</v>
      </c>
      <c r="D24" s="51">
        <f>SUM(E24:P24)</f>
        <v>808886127</v>
      </c>
      <c r="E24" s="51">
        <v>67407177</v>
      </c>
      <c r="F24" s="51">
        <v>67407177</v>
      </c>
      <c r="G24" s="51">
        <v>67407177</v>
      </c>
      <c r="H24" s="51">
        <v>67407177</v>
      </c>
      <c r="I24" s="51">
        <v>67407177</v>
      </c>
      <c r="J24" s="51">
        <v>67407177</v>
      </c>
      <c r="K24" s="51">
        <v>67407177</v>
      </c>
      <c r="L24" s="51">
        <v>67407177</v>
      </c>
      <c r="M24" s="51">
        <v>67407177</v>
      </c>
      <c r="N24" s="51">
        <v>67407178</v>
      </c>
      <c r="O24" s="51">
        <v>67407178</v>
      </c>
      <c r="P24" s="142">
        <v>67407178</v>
      </c>
      <c r="S24" s="83"/>
    </row>
    <row r="25" spans="1:19" s="14" customFormat="1" ht="24.95" customHeight="1" x14ac:dyDescent="0.2">
      <c r="A25" s="30"/>
      <c r="B25" s="60" t="s">
        <v>98</v>
      </c>
      <c r="C25" s="342" t="s">
        <v>9</v>
      </c>
      <c r="D25" s="51">
        <f t="shared" ref="D25:D30" si="3">SUM(E25:P25)</f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142">
        <v>0</v>
      </c>
      <c r="S25" s="83"/>
    </row>
    <row r="26" spans="1:19" s="14" customFormat="1" ht="24.95" customHeight="1" x14ac:dyDescent="0.2">
      <c r="A26" s="333"/>
      <c r="B26" s="60" t="s">
        <v>99</v>
      </c>
      <c r="C26" s="342" t="s">
        <v>37</v>
      </c>
      <c r="D26" s="51">
        <f t="shared" si="3"/>
        <v>669021021</v>
      </c>
      <c r="E26" s="51">
        <v>0</v>
      </c>
      <c r="F26" s="51">
        <v>0</v>
      </c>
      <c r="G26" s="51">
        <f>2250000+1000000</f>
        <v>3250000</v>
      </c>
      <c r="H26" s="51">
        <v>400000</v>
      </c>
      <c r="I26" s="51">
        <f>1607207+100000</f>
        <v>1707207</v>
      </c>
      <c r="J26" s="51">
        <v>400000</v>
      </c>
      <c r="K26" s="51">
        <v>400000</v>
      </c>
      <c r="L26" s="51">
        <v>400000</v>
      </c>
      <c r="M26" s="51">
        <v>400000</v>
      </c>
      <c r="N26" s="51">
        <v>400000</v>
      </c>
      <c r="O26" s="51">
        <v>500000</v>
      </c>
      <c r="P26" s="142">
        <f>5000000+656163814</f>
        <v>661163814</v>
      </c>
      <c r="S26" s="83"/>
    </row>
    <row r="27" spans="1:19" s="14" customFormat="1" ht="24.95" customHeight="1" x14ac:dyDescent="0.2">
      <c r="A27" s="25" t="s">
        <v>4</v>
      </c>
      <c r="B27" s="60" t="s">
        <v>103</v>
      </c>
      <c r="C27" s="342" t="s">
        <v>38</v>
      </c>
      <c r="D27" s="51">
        <f>SUM(E27:P27)</f>
        <v>360075724</v>
      </c>
      <c r="E27" s="51">
        <f>17840805+5554091+9920351</f>
        <v>33315247</v>
      </c>
      <c r="F27" s="51">
        <v>0</v>
      </c>
      <c r="G27" s="51">
        <v>0</v>
      </c>
      <c r="H27" s="51">
        <v>0</v>
      </c>
      <c r="I27" s="51">
        <f>2794000+2286000</f>
        <v>5080000</v>
      </c>
      <c r="J27" s="51">
        <v>0</v>
      </c>
      <c r="K27" s="51">
        <v>0</v>
      </c>
      <c r="L27" s="51">
        <v>0</v>
      </c>
      <c r="M27" s="51">
        <v>0</v>
      </c>
      <c r="N27" s="51">
        <f>287000+6000000</f>
        <v>6287000</v>
      </c>
      <c r="O27" s="51">
        <f>59205640+43332199</f>
        <v>102537839</v>
      </c>
      <c r="P27" s="142">
        <v>212855638</v>
      </c>
      <c r="S27" s="83"/>
    </row>
    <row r="28" spans="1:19" s="14" customFormat="1" ht="24.95" customHeight="1" x14ac:dyDescent="0.2">
      <c r="A28" s="30"/>
      <c r="B28" s="60" t="s">
        <v>105</v>
      </c>
      <c r="C28" s="342" t="s">
        <v>39</v>
      </c>
      <c r="D28" s="51">
        <f t="shared" si="3"/>
        <v>77003125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142">
        <v>77003125</v>
      </c>
      <c r="S28" s="83"/>
    </row>
    <row r="29" spans="1:19" s="14" customFormat="1" ht="24.95" customHeight="1" x14ac:dyDescent="0.2">
      <c r="A29" s="30"/>
      <c r="B29" s="61" t="s">
        <v>107</v>
      </c>
      <c r="C29" s="343" t="s">
        <v>28</v>
      </c>
      <c r="D29" s="51">
        <f t="shared" si="3"/>
        <v>0</v>
      </c>
      <c r="E29" s="334">
        <v>0</v>
      </c>
      <c r="F29" s="334">
        <v>0</v>
      </c>
      <c r="G29" s="334">
        <v>0</v>
      </c>
      <c r="H29" s="334">
        <v>0</v>
      </c>
      <c r="I29" s="334">
        <v>0</v>
      </c>
      <c r="J29" s="334">
        <v>0</v>
      </c>
      <c r="K29" s="334">
        <v>0</v>
      </c>
      <c r="L29" s="334">
        <v>0</v>
      </c>
      <c r="M29" s="334">
        <v>0</v>
      </c>
      <c r="N29" s="334">
        <v>0</v>
      </c>
      <c r="O29" s="334">
        <v>0</v>
      </c>
      <c r="P29" s="335">
        <v>0</v>
      </c>
      <c r="S29" s="83"/>
    </row>
    <row r="30" spans="1:19" s="14" customFormat="1" ht="24.95" customHeight="1" x14ac:dyDescent="0.2">
      <c r="A30" s="348" t="s">
        <v>118</v>
      </c>
      <c r="B30" s="60" t="s">
        <v>123</v>
      </c>
      <c r="C30" s="351" t="s">
        <v>137</v>
      </c>
      <c r="D30" s="51">
        <f t="shared" si="3"/>
        <v>15624000</v>
      </c>
      <c r="E30" s="51">
        <v>15624000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142">
        <v>0</v>
      </c>
      <c r="S30" s="83"/>
    </row>
    <row r="31" spans="1:19" s="14" customFormat="1" ht="24.95" customHeight="1" thickBot="1" x14ac:dyDescent="0.25">
      <c r="A31" s="436" t="s">
        <v>29</v>
      </c>
      <c r="B31" s="437"/>
      <c r="C31" s="399"/>
      <c r="D31" s="346">
        <f t="shared" ref="D31:P31" si="4">SUM(D22:D30)</f>
        <v>2951707313</v>
      </c>
      <c r="E31" s="346">
        <f t="shared" si="4"/>
        <v>201437868</v>
      </c>
      <c r="F31" s="346">
        <f t="shared" si="4"/>
        <v>152498621</v>
      </c>
      <c r="G31" s="346">
        <f t="shared" si="4"/>
        <v>155748621</v>
      </c>
      <c r="H31" s="346">
        <f t="shared" si="4"/>
        <v>152898621</v>
      </c>
      <c r="I31" s="346">
        <f t="shared" si="4"/>
        <v>159285828</v>
      </c>
      <c r="J31" s="346">
        <f t="shared" si="4"/>
        <v>152898620</v>
      </c>
      <c r="K31" s="346">
        <f t="shared" si="4"/>
        <v>152898620</v>
      </c>
      <c r="L31" s="346">
        <f t="shared" si="4"/>
        <v>152898619</v>
      </c>
      <c r="M31" s="346">
        <f t="shared" si="4"/>
        <v>152898619</v>
      </c>
      <c r="N31" s="346">
        <f t="shared" si="4"/>
        <v>159185620</v>
      </c>
      <c r="O31" s="346">
        <f t="shared" si="4"/>
        <v>255536459</v>
      </c>
      <c r="P31" s="347">
        <f t="shared" si="4"/>
        <v>1103521197</v>
      </c>
      <c r="S31" s="83"/>
    </row>
    <row r="32" spans="1:19" s="14" customFormat="1" ht="24.95" customHeight="1" thickBot="1" x14ac:dyDescent="0.25">
      <c r="A32" s="438" t="s">
        <v>30</v>
      </c>
      <c r="B32" s="439"/>
      <c r="C32" s="440"/>
      <c r="D32" s="337">
        <f t="shared" ref="D32:P32" si="5">D10+D20-D31</f>
        <v>0</v>
      </c>
      <c r="E32" s="337">
        <f t="shared" si="5"/>
        <v>1631116916</v>
      </c>
      <c r="F32" s="337">
        <f t="shared" si="5"/>
        <v>1509946295</v>
      </c>
      <c r="G32" s="337">
        <f t="shared" si="5"/>
        <v>1401518617</v>
      </c>
      <c r="H32" s="337">
        <f t="shared" si="5"/>
        <v>1279947996</v>
      </c>
      <c r="I32" s="337">
        <f t="shared" si="5"/>
        <v>1247390168</v>
      </c>
      <c r="J32" s="337">
        <f t="shared" si="5"/>
        <v>1185384708</v>
      </c>
      <c r="K32" s="337">
        <f t="shared" si="5"/>
        <v>1065858536</v>
      </c>
      <c r="L32" s="337">
        <f t="shared" si="5"/>
        <v>988375076</v>
      </c>
      <c r="M32" s="337">
        <f t="shared" si="5"/>
        <v>866804457</v>
      </c>
      <c r="N32" s="337">
        <f t="shared" si="5"/>
        <v>1245315224</v>
      </c>
      <c r="O32" s="337">
        <f t="shared" si="5"/>
        <v>1061016822</v>
      </c>
      <c r="P32" s="338">
        <f t="shared" si="5"/>
        <v>0</v>
      </c>
      <c r="S32" s="83"/>
    </row>
    <row r="36" spans="3:3" ht="18.75" x14ac:dyDescent="0.3">
      <c r="C36" s="64"/>
    </row>
  </sheetData>
  <mergeCells count="26">
    <mergeCell ref="A20:C20"/>
    <mergeCell ref="A21:P21"/>
    <mergeCell ref="A31:C31"/>
    <mergeCell ref="A32:C32"/>
    <mergeCell ref="M8:M9"/>
    <mergeCell ref="N8:N9"/>
    <mergeCell ref="O8:O9"/>
    <mergeCell ref="P8:P9"/>
    <mergeCell ref="A10:C10"/>
    <mergeCell ref="A11:P11"/>
    <mergeCell ref="G8:G9"/>
    <mergeCell ref="H8:H9"/>
    <mergeCell ref="I8:I9"/>
    <mergeCell ref="J8:J9"/>
    <mergeCell ref="K8:K9"/>
    <mergeCell ref="L8:L9"/>
    <mergeCell ref="M1:P1"/>
    <mergeCell ref="A3:P3"/>
    <mergeCell ref="A4:P4"/>
    <mergeCell ref="A5:P5"/>
    <mergeCell ref="A8:A9"/>
    <mergeCell ref="B8:B9"/>
    <mergeCell ref="C8:C9"/>
    <mergeCell ref="D8:D9"/>
    <mergeCell ref="E8:E9"/>
    <mergeCell ref="F8:F9"/>
  </mergeCells>
  <pageMargins left="0.11811023622047245" right="0.11811023622047245" top="0.15748031496062992" bottom="0.15748031496062992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R69"/>
  <sheetViews>
    <sheetView topLeftCell="A28" zoomScaleNormal="100" workbookViewId="0">
      <selection activeCell="D77" sqref="D77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4" customWidth="1"/>
    <col min="4" max="4" width="38.7109375" style="4" customWidth="1"/>
    <col min="5" max="6" width="14.7109375" style="4" customWidth="1"/>
    <col min="7" max="7" width="14.7109375" style="84" customWidth="1"/>
    <col min="8" max="8" width="6.5703125" style="19" customWidth="1"/>
    <col min="9" max="9" width="4.28515625" style="19" customWidth="1"/>
    <col min="10" max="10" width="3.7109375" style="19" customWidth="1"/>
    <col min="11" max="11" width="38.7109375" style="4" customWidth="1"/>
    <col min="12" max="13" width="14.7109375" style="4" customWidth="1"/>
    <col min="14" max="14" width="14.7109375" style="84" customWidth="1"/>
    <col min="15" max="16384" width="9.140625" style="4"/>
  </cols>
  <sheetData>
    <row r="1" spans="1:18" ht="14.25" x14ac:dyDescent="0.2">
      <c r="K1" s="445" t="s">
        <v>82</v>
      </c>
      <c r="L1" s="445"/>
      <c r="M1" s="445"/>
      <c r="N1" s="445"/>
    </row>
    <row r="2" spans="1:18" ht="14.25" x14ac:dyDescent="0.2">
      <c r="K2" s="41"/>
      <c r="L2" s="42"/>
      <c r="M2" s="42"/>
      <c r="N2" s="124"/>
    </row>
    <row r="3" spans="1:18" ht="15.95" customHeight="1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Q3" s="4" t="s">
        <v>86</v>
      </c>
    </row>
    <row r="4" spans="1:18" ht="15.95" customHeight="1" x14ac:dyDescent="0.25">
      <c r="A4" s="387" t="s">
        <v>71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"/>
      <c r="P4" s="3"/>
      <c r="Q4" s="3"/>
      <c r="R4" s="3"/>
    </row>
    <row r="5" spans="1:18" ht="15.95" customHeight="1" x14ac:dyDescent="0.25">
      <c r="A5" s="387" t="s">
        <v>55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"/>
      <c r="P5" s="3"/>
      <c r="Q5" s="3"/>
      <c r="R5" s="3"/>
    </row>
    <row r="6" spans="1:18" ht="15.95" customHeight="1" x14ac:dyDescent="0.25">
      <c r="A6" s="387" t="s">
        <v>200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18" ht="15.95" customHeight="1" thickBot="1" x14ac:dyDescent="0.35">
      <c r="D7" s="444"/>
      <c r="E7" s="444"/>
      <c r="F7" s="444"/>
      <c r="G7" s="444"/>
      <c r="H7" s="444"/>
      <c r="I7" s="444"/>
      <c r="J7" s="444"/>
      <c r="K7" s="444"/>
      <c r="L7" s="125"/>
      <c r="M7" s="125"/>
      <c r="N7" s="94" t="s">
        <v>172</v>
      </c>
    </row>
    <row r="8" spans="1:18" s="12" customFormat="1" ht="21.95" customHeight="1" x14ac:dyDescent="0.2">
      <c r="A8" s="466" t="s">
        <v>73</v>
      </c>
      <c r="B8" s="467"/>
      <c r="C8" s="467"/>
      <c r="D8" s="467"/>
      <c r="E8" s="468"/>
      <c r="F8" s="468"/>
      <c r="G8" s="469"/>
      <c r="H8" s="470" t="s">
        <v>74</v>
      </c>
      <c r="I8" s="470"/>
      <c r="J8" s="470"/>
      <c r="K8" s="470"/>
      <c r="L8" s="470"/>
      <c r="M8" s="470"/>
      <c r="N8" s="471"/>
    </row>
    <row r="9" spans="1:18" s="12" customFormat="1" ht="42.75" customHeight="1" thickBot="1" x14ac:dyDescent="0.25">
      <c r="A9" s="145" t="s">
        <v>87</v>
      </c>
      <c r="B9" s="146" t="s">
        <v>88</v>
      </c>
      <c r="C9" s="472"/>
      <c r="D9" s="473"/>
      <c r="E9" s="147" t="s">
        <v>203</v>
      </c>
      <c r="F9" s="147" t="s">
        <v>204</v>
      </c>
      <c r="G9" s="148" t="s">
        <v>178</v>
      </c>
      <c r="H9" s="145" t="s">
        <v>87</v>
      </c>
      <c r="I9" s="146" t="s">
        <v>88</v>
      </c>
      <c r="J9" s="474"/>
      <c r="K9" s="475"/>
      <c r="L9" s="147" t="s">
        <v>203</v>
      </c>
      <c r="M9" s="147" t="s">
        <v>204</v>
      </c>
      <c r="N9" s="148" t="s">
        <v>178</v>
      </c>
    </row>
    <row r="10" spans="1:18" s="1" customFormat="1" ht="18" customHeight="1" x14ac:dyDescent="0.2">
      <c r="A10" s="476" t="s">
        <v>89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8"/>
    </row>
    <row r="11" spans="1:18" s="2" customFormat="1" ht="18" customHeight="1" x14ac:dyDescent="0.2">
      <c r="A11" s="25" t="s">
        <v>1</v>
      </c>
      <c r="B11" s="446" t="s">
        <v>90</v>
      </c>
      <c r="C11" s="447"/>
      <c r="D11" s="448"/>
      <c r="E11" s="85">
        <f>+E12+E16+E20+E24</f>
        <v>905339232</v>
      </c>
      <c r="F11" s="86">
        <f>+F12+F16+F20+F24</f>
        <v>2210971473</v>
      </c>
      <c r="G11" s="87">
        <f>+G12+G16+G20+G24</f>
        <v>853247612</v>
      </c>
      <c r="H11" s="22" t="s">
        <v>1</v>
      </c>
      <c r="I11" s="449" t="s">
        <v>44</v>
      </c>
      <c r="J11" s="450"/>
      <c r="K11" s="451"/>
      <c r="L11" s="97">
        <f>+L12+L16+L20+L28</f>
        <v>1017296021</v>
      </c>
      <c r="M11" s="97">
        <f>+M12+M16+M20+M28</f>
        <v>673375417</v>
      </c>
      <c r="N11" s="126">
        <f>+N12+N16+N20+N28</f>
        <v>2499004464</v>
      </c>
    </row>
    <row r="12" spans="1:18" s="1" customFormat="1" ht="18" customHeight="1" x14ac:dyDescent="0.2">
      <c r="A12" s="26"/>
      <c r="B12" s="455" t="s">
        <v>91</v>
      </c>
      <c r="C12" s="458" t="s">
        <v>174</v>
      </c>
      <c r="D12" s="459"/>
      <c r="E12" s="85">
        <f>+E13+E14+E15</f>
        <v>845978615</v>
      </c>
      <c r="F12" s="86">
        <f>+F13+F14+F15</f>
        <v>2094244042</v>
      </c>
      <c r="G12" s="88">
        <f>+G13+G14+G15</f>
        <v>517118252</v>
      </c>
      <c r="H12" s="21"/>
      <c r="I12" s="460" t="s">
        <v>92</v>
      </c>
      <c r="J12" s="463" t="s">
        <v>40</v>
      </c>
      <c r="K12" s="463"/>
      <c r="L12" s="86">
        <f>+L13+L14+L15</f>
        <v>609509374</v>
      </c>
      <c r="M12" s="86">
        <f>+M13+M14+M15</f>
        <v>432489769</v>
      </c>
      <c r="N12" s="127">
        <f>+N13+N14+N15</f>
        <v>933590047</v>
      </c>
    </row>
    <row r="13" spans="1:18" s="1" customFormat="1" ht="18" customHeight="1" x14ac:dyDescent="0.2">
      <c r="A13" s="26"/>
      <c r="B13" s="456"/>
      <c r="C13" s="28" t="s">
        <v>2</v>
      </c>
      <c r="D13" s="29" t="s">
        <v>11</v>
      </c>
      <c r="E13" s="89">
        <f>+'5.'!E13+'6.'!E13</f>
        <v>845978615</v>
      </c>
      <c r="F13" s="89">
        <f>+'5.'!F13+'6.'!F13</f>
        <v>2094244042</v>
      </c>
      <c r="G13" s="89">
        <f>+'5.'!G13+'6.'!G13</f>
        <v>517118252</v>
      </c>
      <c r="H13" s="21"/>
      <c r="I13" s="461"/>
      <c r="J13" s="28" t="s">
        <v>2</v>
      </c>
      <c r="K13" s="29" t="s">
        <v>11</v>
      </c>
      <c r="L13" s="73">
        <f>+'5.'!L13+'6.'!L13</f>
        <v>606868024</v>
      </c>
      <c r="M13" s="73">
        <f>+'5.'!M13+'6.'!M13</f>
        <v>429618835</v>
      </c>
      <c r="N13" s="128">
        <f>+'5.'!N13+'6.'!N13</f>
        <v>933440047</v>
      </c>
    </row>
    <row r="14" spans="1:18" s="1" customFormat="1" ht="18" customHeight="1" x14ac:dyDescent="0.2">
      <c r="A14" s="26"/>
      <c r="B14" s="456"/>
      <c r="C14" s="28" t="s">
        <v>3</v>
      </c>
      <c r="D14" s="29" t="s">
        <v>36</v>
      </c>
      <c r="E14" s="89">
        <f>+'5.'!E14+'6.'!E14</f>
        <v>0</v>
      </c>
      <c r="F14" s="89">
        <f>+'5.'!F14+'6.'!F14</f>
        <v>0</v>
      </c>
      <c r="G14" s="89">
        <f>+'5.'!G14+'6.'!G14</f>
        <v>0</v>
      </c>
      <c r="H14" s="21"/>
      <c r="I14" s="461"/>
      <c r="J14" s="28" t="s">
        <v>3</v>
      </c>
      <c r="K14" s="29" t="s">
        <v>36</v>
      </c>
      <c r="L14" s="73">
        <f>+'5.'!L14+'6.'!L14</f>
        <v>2641350</v>
      </c>
      <c r="M14" s="73">
        <f>+'5.'!M14+'6.'!M14</f>
        <v>2870934</v>
      </c>
      <c r="N14" s="128">
        <f>+'5.'!N14+'6.'!N14</f>
        <v>150000</v>
      </c>
    </row>
    <row r="15" spans="1:18" s="1" customFormat="1" ht="18" customHeight="1" x14ac:dyDescent="0.2">
      <c r="A15" s="26"/>
      <c r="B15" s="457"/>
      <c r="C15" s="28" t="s">
        <v>5</v>
      </c>
      <c r="D15" s="29" t="s">
        <v>35</v>
      </c>
      <c r="E15" s="89">
        <f>+'5.'!E15+'6.'!E15</f>
        <v>0</v>
      </c>
      <c r="F15" s="89">
        <f>+'5.'!F15+'6.'!F15</f>
        <v>0</v>
      </c>
      <c r="G15" s="89">
        <f>+'5.'!G15+'6.'!G15</f>
        <v>0</v>
      </c>
      <c r="H15" s="21"/>
      <c r="I15" s="462"/>
      <c r="J15" s="28" t="s">
        <v>5</v>
      </c>
      <c r="K15" s="29" t="s">
        <v>35</v>
      </c>
      <c r="L15" s="73">
        <f>+'5.'!L15+'6.'!L15</f>
        <v>0</v>
      </c>
      <c r="M15" s="73">
        <f>+'5.'!M15+'6.'!M15</f>
        <v>0</v>
      </c>
      <c r="N15" s="128">
        <f>+'5.'!N15+'6.'!N15</f>
        <v>0</v>
      </c>
    </row>
    <row r="16" spans="1:18" s="1" customFormat="1" ht="18" customHeight="1" x14ac:dyDescent="0.2">
      <c r="A16" s="26"/>
      <c r="B16" s="455" t="s">
        <v>93</v>
      </c>
      <c r="C16" s="458" t="s">
        <v>7</v>
      </c>
      <c r="D16" s="459"/>
      <c r="E16" s="85">
        <f>+E17+E18+E19</f>
        <v>97000</v>
      </c>
      <c r="F16" s="86">
        <f>+F17+F18+F19</f>
        <v>265000</v>
      </c>
      <c r="G16" s="88">
        <f>+G17+G18+G19</f>
        <v>0</v>
      </c>
      <c r="H16" s="21"/>
      <c r="I16" s="460" t="s">
        <v>94</v>
      </c>
      <c r="J16" s="464" t="s">
        <v>43</v>
      </c>
      <c r="K16" s="464"/>
      <c r="L16" s="86">
        <f>+L17+L18+L19</f>
        <v>59089620</v>
      </c>
      <c r="M16" s="86">
        <f>+M17+M18+M19</f>
        <v>58956980</v>
      </c>
      <c r="N16" s="127">
        <f>+N17+N18+N19</f>
        <v>87507269</v>
      </c>
    </row>
    <row r="17" spans="1:15" s="1" customFormat="1" ht="18" customHeight="1" x14ac:dyDescent="0.2">
      <c r="A17" s="26"/>
      <c r="B17" s="456"/>
      <c r="C17" s="28" t="s">
        <v>2</v>
      </c>
      <c r="D17" s="29" t="s">
        <v>11</v>
      </c>
      <c r="E17" s="89">
        <f>+'5.'!E17+'6.'!E17</f>
        <v>0</v>
      </c>
      <c r="F17" s="89">
        <f>+'5.'!F17+'6.'!F17</f>
        <v>0</v>
      </c>
      <c r="G17" s="89">
        <f>+'5.'!G17+'6.'!G17</f>
        <v>0</v>
      </c>
      <c r="H17" s="21"/>
      <c r="I17" s="461"/>
      <c r="J17" s="28" t="s">
        <v>2</v>
      </c>
      <c r="K17" s="29" t="s">
        <v>11</v>
      </c>
      <c r="L17" s="73">
        <f>+'5.'!L17+'6.'!L17</f>
        <v>59012920</v>
      </c>
      <c r="M17" s="73">
        <f>+'5.'!M17+'6.'!M17</f>
        <v>58069238</v>
      </c>
      <c r="N17" s="128">
        <f>+'5.'!N17+'6.'!N17</f>
        <v>87487769</v>
      </c>
    </row>
    <row r="18" spans="1:15" s="1" customFormat="1" ht="18" customHeight="1" x14ac:dyDescent="0.2">
      <c r="A18" s="26"/>
      <c r="B18" s="456"/>
      <c r="C18" s="28" t="s">
        <v>3</v>
      </c>
      <c r="D18" s="29" t="s">
        <v>36</v>
      </c>
      <c r="E18" s="89">
        <f>+'5.'!E18+'6.'!E18</f>
        <v>0</v>
      </c>
      <c r="F18" s="89">
        <f>+'5.'!F18+'6.'!F18</f>
        <v>0</v>
      </c>
      <c r="G18" s="89">
        <f>+'5.'!G18+'6.'!G18</f>
        <v>0</v>
      </c>
      <c r="H18" s="21"/>
      <c r="I18" s="461"/>
      <c r="J18" s="28" t="s">
        <v>3</v>
      </c>
      <c r="K18" s="29" t="s">
        <v>36</v>
      </c>
      <c r="L18" s="73">
        <f>+'5.'!L18+'6.'!L18</f>
        <v>76700</v>
      </c>
      <c r="M18" s="73">
        <f>+'5.'!M18+'6.'!M18</f>
        <v>887742</v>
      </c>
      <c r="N18" s="128">
        <f>+'5.'!N18+'6.'!N18</f>
        <v>19500</v>
      </c>
    </row>
    <row r="19" spans="1:15" s="1" customFormat="1" ht="18" customHeight="1" x14ac:dyDescent="0.2">
      <c r="A19" s="26"/>
      <c r="B19" s="457"/>
      <c r="C19" s="28" t="s">
        <v>5</v>
      </c>
      <c r="D19" s="29" t="s">
        <v>35</v>
      </c>
      <c r="E19" s="89">
        <f>+'5.'!E19+'6.'!E19</f>
        <v>97000</v>
      </c>
      <c r="F19" s="89">
        <f>+'5.'!F19+'6.'!F19</f>
        <v>265000</v>
      </c>
      <c r="G19" s="89">
        <f>+'5.'!G19+'6.'!G19</f>
        <v>0</v>
      </c>
      <c r="H19" s="21"/>
      <c r="I19" s="462"/>
      <c r="J19" s="28" t="s">
        <v>5</v>
      </c>
      <c r="K19" s="29" t="s">
        <v>35</v>
      </c>
      <c r="L19" s="73">
        <f>+'5.'!L19+'6.'!L19</f>
        <v>0</v>
      </c>
      <c r="M19" s="73">
        <f>+'5.'!M19+'6.'!M19</f>
        <v>0</v>
      </c>
      <c r="N19" s="128">
        <f>+'5.'!N19+'6.'!N19</f>
        <v>0</v>
      </c>
    </row>
    <row r="20" spans="1:15" s="1" customFormat="1" ht="18" customHeight="1" x14ac:dyDescent="0.2">
      <c r="A20" s="26"/>
      <c r="B20" s="455" t="s">
        <v>95</v>
      </c>
      <c r="C20" s="458" t="s">
        <v>69</v>
      </c>
      <c r="D20" s="459"/>
      <c r="E20" s="85">
        <f>+E21+E22+E23</f>
        <v>2962062</v>
      </c>
      <c r="F20" s="86">
        <f>+F21+F22+F23</f>
        <v>11478451</v>
      </c>
      <c r="G20" s="88">
        <f>+G21+G22+G23</f>
        <v>960000</v>
      </c>
      <c r="H20" s="21"/>
      <c r="I20" s="460" t="s">
        <v>96</v>
      </c>
      <c r="J20" s="465" t="s">
        <v>60</v>
      </c>
      <c r="K20" s="465"/>
      <c r="L20" s="86">
        <f>+L21+L22+L23</f>
        <v>266471969</v>
      </c>
      <c r="M20" s="86">
        <f>+M21+M22+M23</f>
        <v>144779745</v>
      </c>
      <c r="N20" s="127">
        <f>+N21+N22+N23</f>
        <v>808886127</v>
      </c>
    </row>
    <row r="21" spans="1:15" s="1" customFormat="1" ht="18" customHeight="1" x14ac:dyDescent="0.2">
      <c r="A21" s="26"/>
      <c r="B21" s="456"/>
      <c r="C21" s="28" t="s">
        <v>2</v>
      </c>
      <c r="D21" s="29" t="s">
        <v>11</v>
      </c>
      <c r="E21" s="89">
        <f>+'5.'!E21+'6.'!E21</f>
        <v>2962062</v>
      </c>
      <c r="F21" s="89">
        <f>+'5.'!F21+'6.'!F21</f>
        <v>11478451</v>
      </c>
      <c r="G21" s="89">
        <f>+'5.'!G21+'6.'!G21</f>
        <v>960000</v>
      </c>
      <c r="H21" s="21"/>
      <c r="I21" s="461"/>
      <c r="J21" s="28" t="s">
        <v>2</v>
      </c>
      <c r="K21" s="29" t="s">
        <v>11</v>
      </c>
      <c r="L21" s="73">
        <f>+'5.'!L21+'6.'!L21</f>
        <v>263987519</v>
      </c>
      <c r="M21" s="73">
        <f>+'5.'!M21+'6.'!M21</f>
        <v>143359996</v>
      </c>
      <c r="N21" s="128">
        <f>+'5.'!N21+'6.'!N21</f>
        <v>807731627</v>
      </c>
      <c r="O21" s="31"/>
    </row>
    <row r="22" spans="1:15" s="1" customFormat="1" ht="18" customHeight="1" x14ac:dyDescent="0.2">
      <c r="A22" s="26"/>
      <c r="B22" s="456"/>
      <c r="C22" s="28" t="s">
        <v>3</v>
      </c>
      <c r="D22" s="29" t="s">
        <v>36</v>
      </c>
      <c r="E22" s="89">
        <f>+'5.'!E22+'6.'!E22</f>
        <v>0</v>
      </c>
      <c r="F22" s="89">
        <f>+'5.'!F22+'6.'!F22</f>
        <v>0</v>
      </c>
      <c r="G22" s="89">
        <f>+'5.'!G22+'6.'!G22</f>
        <v>0</v>
      </c>
      <c r="H22" s="21"/>
      <c r="I22" s="461"/>
      <c r="J22" s="28" t="s">
        <v>3</v>
      </c>
      <c r="K22" s="29" t="s">
        <v>36</v>
      </c>
      <c r="L22" s="73">
        <f>+'5.'!L22+'6.'!L22</f>
        <v>2484450</v>
      </c>
      <c r="M22" s="73">
        <f>+'5.'!M22+'6.'!M22</f>
        <v>1419749</v>
      </c>
      <c r="N22" s="128">
        <f>+'5.'!N22+'6.'!N22</f>
        <v>1154500</v>
      </c>
    </row>
    <row r="23" spans="1:15" s="1" customFormat="1" ht="18" customHeight="1" x14ac:dyDescent="0.2">
      <c r="A23" s="26"/>
      <c r="B23" s="457"/>
      <c r="C23" s="28" t="s">
        <v>5</v>
      </c>
      <c r="D23" s="29" t="s">
        <v>35</v>
      </c>
      <c r="E23" s="89">
        <f>+'5.'!E23+'6.'!E23</f>
        <v>0</v>
      </c>
      <c r="F23" s="89">
        <f>+'5.'!F23+'6.'!F23</f>
        <v>0</v>
      </c>
      <c r="G23" s="89">
        <f>+'5.'!G23+'6.'!G23</f>
        <v>0</v>
      </c>
      <c r="H23" s="21"/>
      <c r="I23" s="462"/>
      <c r="J23" s="28" t="s">
        <v>5</v>
      </c>
      <c r="K23" s="29" t="s">
        <v>35</v>
      </c>
      <c r="L23" s="73">
        <f>+'5.'!L23+'6.'!L23</f>
        <v>0</v>
      </c>
      <c r="M23" s="73">
        <f>+'5.'!M23+'6.'!M23</f>
        <v>0</v>
      </c>
      <c r="N23" s="128">
        <f>+'5.'!N23+'6.'!N23</f>
        <v>0</v>
      </c>
    </row>
    <row r="24" spans="1:15" s="1" customFormat="1" ht="18" customHeight="1" x14ac:dyDescent="0.2">
      <c r="A24" s="26"/>
      <c r="B24" s="455" t="s">
        <v>97</v>
      </c>
      <c r="C24" s="498" t="s">
        <v>76</v>
      </c>
      <c r="D24" s="499"/>
      <c r="E24" s="85">
        <f>+E25+E26+E27</f>
        <v>56301555</v>
      </c>
      <c r="F24" s="86">
        <f>+F25+F26+F27</f>
        <v>104983980</v>
      </c>
      <c r="G24" s="88">
        <f>+G25+G26+G27</f>
        <v>335169360</v>
      </c>
      <c r="H24" s="21"/>
      <c r="I24" s="460" t="s">
        <v>98</v>
      </c>
      <c r="J24" s="463" t="s">
        <v>9</v>
      </c>
      <c r="K24" s="463"/>
      <c r="L24" s="86">
        <f>+L25+L26+L27</f>
        <v>0</v>
      </c>
      <c r="M24" s="86">
        <f>+M25+M26+M27</f>
        <v>0</v>
      </c>
      <c r="N24" s="127">
        <f>+N25+N26+N27</f>
        <v>0</v>
      </c>
    </row>
    <row r="25" spans="1:15" s="1" customFormat="1" ht="18" customHeight="1" x14ac:dyDescent="0.2">
      <c r="A25" s="26"/>
      <c r="B25" s="456"/>
      <c r="C25" s="28" t="s">
        <v>2</v>
      </c>
      <c r="D25" s="29" t="s">
        <v>11</v>
      </c>
      <c r="E25" s="89">
        <f>+'5.'!E25+'6.'!E25</f>
        <v>56301555</v>
      </c>
      <c r="F25" s="89">
        <f>+'5.'!F25+'6.'!F25</f>
        <v>104983980</v>
      </c>
      <c r="G25" s="89">
        <f>+'5.'!G25+'6.'!G25</f>
        <v>335169360</v>
      </c>
      <c r="H25" s="21"/>
      <c r="I25" s="461"/>
      <c r="J25" s="28" t="s">
        <v>2</v>
      </c>
      <c r="K25" s="29" t="s">
        <v>11</v>
      </c>
      <c r="L25" s="73">
        <f>+'5.'!L25+'6.'!L25</f>
        <v>0</v>
      </c>
      <c r="M25" s="73">
        <f>+'5.'!M25+'6.'!M25</f>
        <v>0</v>
      </c>
      <c r="N25" s="128">
        <f>+'5.'!N25+'6.'!N25</f>
        <v>0</v>
      </c>
    </row>
    <row r="26" spans="1:15" s="1" customFormat="1" ht="18" customHeight="1" x14ac:dyDescent="0.2">
      <c r="A26" s="26"/>
      <c r="B26" s="456"/>
      <c r="C26" s="28" t="s">
        <v>3</v>
      </c>
      <c r="D26" s="29" t="s">
        <v>36</v>
      </c>
      <c r="E26" s="89">
        <f>+'5.'!E26+'6.'!E26</f>
        <v>0</v>
      </c>
      <c r="F26" s="89">
        <f>+'5.'!F26+'6.'!F26</f>
        <v>0</v>
      </c>
      <c r="G26" s="89">
        <f>+'5.'!G26+'6.'!G26</f>
        <v>0</v>
      </c>
      <c r="H26" s="21"/>
      <c r="I26" s="461"/>
      <c r="J26" s="28" t="s">
        <v>3</v>
      </c>
      <c r="K26" s="29" t="s">
        <v>36</v>
      </c>
      <c r="L26" s="73">
        <f>+'5.'!L26+'6.'!L26</f>
        <v>0</v>
      </c>
      <c r="M26" s="73">
        <f>+'5.'!M26+'6.'!M26</f>
        <v>0</v>
      </c>
      <c r="N26" s="128">
        <f>+'5.'!N26+'6.'!N26</f>
        <v>0</v>
      </c>
    </row>
    <row r="27" spans="1:15" s="1" customFormat="1" ht="18" customHeight="1" x14ac:dyDescent="0.2">
      <c r="A27" s="27"/>
      <c r="B27" s="457"/>
      <c r="C27" s="28" t="s">
        <v>5</v>
      </c>
      <c r="D27" s="29" t="s">
        <v>35</v>
      </c>
      <c r="E27" s="89">
        <f>+'5.'!E27+'6.'!E27</f>
        <v>0</v>
      </c>
      <c r="F27" s="89">
        <f>+'5.'!F27+'6.'!F27</f>
        <v>0</v>
      </c>
      <c r="G27" s="89">
        <f>+'5.'!G27+'6.'!G27</f>
        <v>0</v>
      </c>
      <c r="H27" s="21"/>
      <c r="I27" s="462"/>
      <c r="J27" s="28" t="s">
        <v>5</v>
      </c>
      <c r="K27" s="29" t="s">
        <v>35</v>
      </c>
      <c r="L27" s="73">
        <f>+'5.'!L27+'6.'!L27</f>
        <v>0</v>
      </c>
      <c r="M27" s="73">
        <f>+'5.'!M27+'6.'!M27</f>
        <v>0</v>
      </c>
      <c r="N27" s="128">
        <f>+'5.'!N27+'6.'!N27</f>
        <v>0</v>
      </c>
    </row>
    <row r="28" spans="1:15" s="1" customFormat="1" ht="18" customHeight="1" x14ac:dyDescent="0.2">
      <c r="A28" s="489"/>
      <c r="B28" s="490"/>
      <c r="C28" s="490"/>
      <c r="D28" s="490"/>
      <c r="E28" s="490"/>
      <c r="F28" s="490"/>
      <c r="G28" s="491"/>
      <c r="H28" s="21"/>
      <c r="I28" s="460" t="s">
        <v>99</v>
      </c>
      <c r="J28" s="465" t="s">
        <v>37</v>
      </c>
      <c r="K28" s="465"/>
      <c r="L28" s="86">
        <f>+L29+L32+L33</f>
        <v>82225058</v>
      </c>
      <c r="M28" s="86">
        <f>+M29+M32+M33</f>
        <v>37148923</v>
      </c>
      <c r="N28" s="127">
        <f>+N29+N32+N33</f>
        <v>669021021</v>
      </c>
    </row>
    <row r="29" spans="1:15" s="1" customFormat="1" ht="18" customHeight="1" x14ac:dyDescent="0.2">
      <c r="A29" s="492"/>
      <c r="B29" s="493"/>
      <c r="C29" s="493"/>
      <c r="D29" s="493"/>
      <c r="E29" s="493"/>
      <c r="F29" s="493"/>
      <c r="G29" s="494"/>
      <c r="H29" s="21"/>
      <c r="I29" s="461"/>
      <c r="J29" s="28" t="s">
        <v>2</v>
      </c>
      <c r="K29" s="29" t="s">
        <v>11</v>
      </c>
      <c r="L29" s="73">
        <f>+'5.'!L29+'6.'!L29</f>
        <v>80515058</v>
      </c>
      <c r="M29" s="73">
        <f>+'5.'!M29+'6.'!M29</f>
        <v>35113923</v>
      </c>
      <c r="N29" s="128">
        <f>+'5.'!N29+'6.'!N29</f>
        <v>665021021</v>
      </c>
    </row>
    <row r="30" spans="1:15" s="1" customFormat="1" ht="18" customHeight="1" x14ac:dyDescent="0.2">
      <c r="A30" s="492"/>
      <c r="B30" s="493"/>
      <c r="C30" s="493"/>
      <c r="D30" s="493"/>
      <c r="E30" s="493"/>
      <c r="F30" s="493"/>
      <c r="G30" s="494"/>
      <c r="H30" s="21"/>
      <c r="I30" s="461"/>
      <c r="J30" s="28" t="s">
        <v>147</v>
      </c>
      <c r="K30" s="67" t="s">
        <v>171</v>
      </c>
      <c r="L30" s="103">
        <f>+'5.'!L30+'6.'!L30</f>
        <v>0</v>
      </c>
      <c r="M30" s="103">
        <f>+'5.'!M30+'6.'!M30</f>
        <v>0</v>
      </c>
      <c r="N30" s="129">
        <f>+'5.'!N30+'6.'!N30</f>
        <v>5000000</v>
      </c>
    </row>
    <row r="31" spans="1:15" s="1" customFormat="1" ht="18" customHeight="1" x14ac:dyDescent="0.2">
      <c r="A31" s="492"/>
      <c r="B31" s="493"/>
      <c r="C31" s="493"/>
      <c r="D31" s="493"/>
      <c r="E31" s="493"/>
      <c r="F31" s="493"/>
      <c r="G31" s="494"/>
      <c r="H31" s="21"/>
      <c r="I31" s="461"/>
      <c r="J31" s="28" t="s">
        <v>148</v>
      </c>
      <c r="K31" s="67" t="s">
        <v>150</v>
      </c>
      <c r="L31" s="103">
        <f>+'5.'!L31+'6.'!L31</f>
        <v>0</v>
      </c>
      <c r="M31" s="103">
        <f>+'5.'!M31+'6.'!M31</f>
        <v>0</v>
      </c>
      <c r="N31" s="129">
        <f>+'5.'!N31+'6.'!N31</f>
        <v>656163814</v>
      </c>
    </row>
    <row r="32" spans="1:15" s="1" customFormat="1" ht="18" customHeight="1" x14ac:dyDescent="0.2">
      <c r="A32" s="492"/>
      <c r="B32" s="493"/>
      <c r="C32" s="493"/>
      <c r="D32" s="493"/>
      <c r="E32" s="493"/>
      <c r="F32" s="493"/>
      <c r="G32" s="494"/>
      <c r="H32" s="21"/>
      <c r="I32" s="461"/>
      <c r="J32" s="28" t="s">
        <v>3</v>
      </c>
      <c r="K32" s="29" t="s">
        <v>36</v>
      </c>
      <c r="L32" s="73">
        <f>+'5.'!L32+'6.'!L32</f>
        <v>1710000</v>
      </c>
      <c r="M32" s="73">
        <f>+'5.'!M32+'6.'!M32</f>
        <v>2035000</v>
      </c>
      <c r="N32" s="128">
        <f>+'5.'!N32+'6.'!N32</f>
        <v>4000000</v>
      </c>
    </row>
    <row r="33" spans="1:14" s="1" customFormat="1" ht="18" customHeight="1" x14ac:dyDescent="0.2">
      <c r="A33" s="495"/>
      <c r="B33" s="496"/>
      <c r="C33" s="496"/>
      <c r="D33" s="496"/>
      <c r="E33" s="496"/>
      <c r="F33" s="496"/>
      <c r="G33" s="497"/>
      <c r="H33" s="20"/>
      <c r="I33" s="462"/>
      <c r="J33" s="28" t="s">
        <v>5</v>
      </c>
      <c r="K33" s="29" t="s">
        <v>35</v>
      </c>
      <c r="L33" s="73">
        <f>+'5.'!L33+'6.'!L33</f>
        <v>0</v>
      </c>
      <c r="M33" s="73">
        <f>+'5.'!M33+'6.'!M33</f>
        <v>0</v>
      </c>
      <c r="N33" s="128">
        <f>+'5.'!N33+'6.'!N33</f>
        <v>0</v>
      </c>
    </row>
    <row r="34" spans="1:14" s="1" customFormat="1" ht="18" customHeight="1" x14ac:dyDescent="0.2">
      <c r="A34" s="210" t="s">
        <v>1</v>
      </c>
      <c r="B34" s="484" t="s">
        <v>51</v>
      </c>
      <c r="C34" s="485"/>
      <c r="D34" s="486"/>
      <c r="E34" s="211">
        <f>+E35+E36+E37</f>
        <v>905339232</v>
      </c>
      <c r="F34" s="212">
        <f>+F35+F36+F37</f>
        <v>2210971473</v>
      </c>
      <c r="G34" s="213">
        <f>+G35+G36+G37</f>
        <v>853247612</v>
      </c>
      <c r="H34" s="214" t="s">
        <v>1</v>
      </c>
      <c r="I34" s="487" t="s">
        <v>41</v>
      </c>
      <c r="J34" s="488"/>
      <c r="K34" s="488"/>
      <c r="L34" s="215">
        <f>+L35+L36+L37</f>
        <v>1017296021</v>
      </c>
      <c r="M34" s="215">
        <f>+M35+M36+M37</f>
        <v>673375417</v>
      </c>
      <c r="N34" s="216">
        <f>+N35+N36+N37</f>
        <v>2499004464</v>
      </c>
    </row>
    <row r="35" spans="1:14" s="1" customFormat="1" ht="18" customHeight="1" x14ac:dyDescent="0.2">
      <c r="A35" s="217"/>
      <c r="B35" s="479" t="s">
        <v>100</v>
      </c>
      <c r="C35" s="218" t="s">
        <v>2</v>
      </c>
      <c r="D35" s="219" t="s">
        <v>11</v>
      </c>
      <c r="E35" s="220">
        <f t="shared" ref="E35:G37" si="0">+E25+E21+E17+E13</f>
        <v>905242232</v>
      </c>
      <c r="F35" s="221">
        <f t="shared" si="0"/>
        <v>2210706473</v>
      </c>
      <c r="G35" s="222">
        <f t="shared" si="0"/>
        <v>853247612</v>
      </c>
      <c r="H35" s="481"/>
      <c r="I35" s="482" t="s">
        <v>101</v>
      </c>
      <c r="J35" s="218" t="s">
        <v>2</v>
      </c>
      <c r="K35" s="219" t="s">
        <v>11</v>
      </c>
      <c r="L35" s="221">
        <f>+L29+L25+L21+L17+L13</f>
        <v>1010383521</v>
      </c>
      <c r="M35" s="221">
        <f>+M29+M25+M21+M17+M13</f>
        <v>666161992</v>
      </c>
      <c r="N35" s="223">
        <f>+N29+N25+N21+N17+N13</f>
        <v>2493680464</v>
      </c>
    </row>
    <row r="36" spans="1:14" s="1" customFormat="1" ht="18" customHeight="1" x14ac:dyDescent="0.2">
      <c r="A36" s="217"/>
      <c r="B36" s="480"/>
      <c r="C36" s="218" t="s">
        <v>3</v>
      </c>
      <c r="D36" s="219" t="s">
        <v>36</v>
      </c>
      <c r="E36" s="220">
        <f t="shared" si="0"/>
        <v>0</v>
      </c>
      <c r="F36" s="221">
        <f t="shared" si="0"/>
        <v>0</v>
      </c>
      <c r="G36" s="222">
        <f t="shared" si="0"/>
        <v>0</v>
      </c>
      <c r="H36" s="481"/>
      <c r="I36" s="482"/>
      <c r="J36" s="218" t="s">
        <v>3</v>
      </c>
      <c r="K36" s="219" t="s">
        <v>36</v>
      </c>
      <c r="L36" s="221">
        <f t="shared" ref="L36:N37" si="1">+L32+L26+L22+L18+L14</f>
        <v>6912500</v>
      </c>
      <c r="M36" s="221">
        <f t="shared" si="1"/>
        <v>7213425</v>
      </c>
      <c r="N36" s="223">
        <f t="shared" si="1"/>
        <v>5324000</v>
      </c>
    </row>
    <row r="37" spans="1:14" s="1" customFormat="1" ht="18" customHeight="1" x14ac:dyDescent="0.2">
      <c r="A37" s="217"/>
      <c r="B37" s="480"/>
      <c r="C37" s="224" t="s">
        <v>5</v>
      </c>
      <c r="D37" s="225" t="s">
        <v>35</v>
      </c>
      <c r="E37" s="226">
        <f t="shared" si="0"/>
        <v>97000</v>
      </c>
      <c r="F37" s="227">
        <f t="shared" si="0"/>
        <v>265000</v>
      </c>
      <c r="G37" s="228">
        <f t="shared" si="0"/>
        <v>0</v>
      </c>
      <c r="H37" s="481"/>
      <c r="I37" s="483"/>
      <c r="J37" s="224" t="s">
        <v>5</v>
      </c>
      <c r="K37" s="225" t="s">
        <v>35</v>
      </c>
      <c r="L37" s="227">
        <f t="shared" si="1"/>
        <v>0</v>
      </c>
      <c r="M37" s="227">
        <f t="shared" si="1"/>
        <v>0</v>
      </c>
      <c r="N37" s="229">
        <f t="shared" si="1"/>
        <v>0</v>
      </c>
    </row>
    <row r="38" spans="1:14" s="18" customFormat="1" ht="30.75" customHeight="1" x14ac:dyDescent="0.2">
      <c r="A38" s="452" t="s">
        <v>143</v>
      </c>
      <c r="B38" s="453"/>
      <c r="C38" s="453"/>
      <c r="D38" s="454"/>
      <c r="E38" s="149">
        <f>L34-E34</f>
        <v>111956789</v>
      </c>
      <c r="F38" s="149"/>
      <c r="G38" s="150">
        <f>N34-G34</f>
        <v>1645756852</v>
      </c>
      <c r="H38" s="452" t="s">
        <v>144</v>
      </c>
      <c r="I38" s="453"/>
      <c r="J38" s="453"/>
      <c r="K38" s="454"/>
      <c r="L38" s="149"/>
      <c r="M38" s="149">
        <f>F34-M34</f>
        <v>1537596056</v>
      </c>
      <c r="N38" s="151"/>
    </row>
    <row r="39" spans="1:14" s="1" customFormat="1" ht="18" customHeight="1" x14ac:dyDescent="0.2">
      <c r="A39" s="500" t="s">
        <v>75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2"/>
    </row>
    <row r="40" spans="1:14" s="1" customFormat="1" ht="18" customHeight="1" x14ac:dyDescent="0.2">
      <c r="A40" s="25" t="s">
        <v>4</v>
      </c>
      <c r="B40" s="446" t="s">
        <v>52</v>
      </c>
      <c r="C40" s="447"/>
      <c r="D40" s="448"/>
      <c r="E40" s="101">
        <f>+E41+E45+E49</f>
        <v>0</v>
      </c>
      <c r="F40" s="86">
        <f>+F41+F45+F49</f>
        <v>52755188</v>
      </c>
      <c r="G40" s="87">
        <f>+G41+G45+G49</f>
        <v>312856917</v>
      </c>
      <c r="H40" s="22" t="s">
        <v>4</v>
      </c>
      <c r="I40" s="449" t="s">
        <v>45</v>
      </c>
      <c r="J40" s="450"/>
      <c r="K40" s="451"/>
      <c r="L40" s="105">
        <f>+L41+L45+L49</f>
        <v>158069323</v>
      </c>
      <c r="M40" s="97">
        <f>+M41+M45+M49</f>
        <v>12865676</v>
      </c>
      <c r="N40" s="126">
        <f>+N41+N45+N49</f>
        <v>437078849</v>
      </c>
    </row>
    <row r="41" spans="1:14" s="1" customFormat="1" ht="18" customHeight="1" x14ac:dyDescent="0.2">
      <c r="A41" s="26"/>
      <c r="B41" s="455" t="s">
        <v>102</v>
      </c>
      <c r="C41" s="458" t="s">
        <v>175</v>
      </c>
      <c r="D41" s="459"/>
      <c r="E41" s="85">
        <f>+E42+E43+E44</f>
        <v>0</v>
      </c>
      <c r="F41" s="86">
        <f>+F42+F43+F44</f>
        <v>52113449</v>
      </c>
      <c r="G41" s="88">
        <f>+G42+G43+G44</f>
        <v>54451092</v>
      </c>
      <c r="H41" s="21"/>
      <c r="I41" s="460" t="s">
        <v>103</v>
      </c>
      <c r="J41" s="498" t="s">
        <v>38</v>
      </c>
      <c r="K41" s="499"/>
      <c r="L41" s="85">
        <f>+L42+L43+L44</f>
        <v>156005573</v>
      </c>
      <c r="M41" s="86">
        <f>+M42+M43+M44</f>
        <v>583325</v>
      </c>
      <c r="N41" s="127">
        <f>+N42+N43+N44</f>
        <v>360075724</v>
      </c>
    </row>
    <row r="42" spans="1:14" s="1" customFormat="1" ht="18" customHeight="1" x14ac:dyDescent="0.2">
      <c r="A42" s="26"/>
      <c r="B42" s="456"/>
      <c r="C42" s="28" t="s">
        <v>2</v>
      </c>
      <c r="D42" s="29" t="s">
        <v>11</v>
      </c>
      <c r="E42" s="89">
        <f>+'5.'!E42+'6.'!E42</f>
        <v>0</v>
      </c>
      <c r="F42" s="89">
        <f>+'5.'!F42+'6.'!F42</f>
        <v>52113449</v>
      </c>
      <c r="G42" s="89">
        <f>+'5.'!G42+'6.'!G42</f>
        <v>54451092</v>
      </c>
      <c r="H42" s="21"/>
      <c r="I42" s="461"/>
      <c r="J42" s="28" t="s">
        <v>2</v>
      </c>
      <c r="K42" s="29" t="s">
        <v>11</v>
      </c>
      <c r="L42" s="100">
        <f>+'5.'!L42+'6.'!L42</f>
        <v>156005573</v>
      </c>
      <c r="M42" s="73">
        <f>+'5.'!M42+'6.'!M42</f>
        <v>583325</v>
      </c>
      <c r="N42" s="128">
        <f>+'5.'!N42+'6.'!N42</f>
        <v>360075724</v>
      </c>
    </row>
    <row r="43" spans="1:14" s="1" customFormat="1" ht="18" customHeight="1" x14ac:dyDescent="0.2">
      <c r="A43" s="26"/>
      <c r="B43" s="456"/>
      <c r="C43" s="28" t="s">
        <v>3</v>
      </c>
      <c r="D43" s="29" t="s">
        <v>36</v>
      </c>
      <c r="E43" s="89">
        <f>+'5.'!E43+'6.'!E43</f>
        <v>0</v>
      </c>
      <c r="F43" s="89">
        <f>+'5.'!F43+'6.'!F43</f>
        <v>0</v>
      </c>
      <c r="G43" s="89">
        <f>+'5.'!G43+'6.'!G43</f>
        <v>0</v>
      </c>
      <c r="H43" s="21"/>
      <c r="I43" s="461"/>
      <c r="J43" s="28" t="s">
        <v>3</v>
      </c>
      <c r="K43" s="29" t="s">
        <v>36</v>
      </c>
      <c r="L43" s="73">
        <f>+'5.'!L43+'6.'!L43</f>
        <v>0</v>
      </c>
      <c r="M43" s="73">
        <f>+'5.'!M43+'6.'!M43</f>
        <v>0</v>
      </c>
      <c r="N43" s="128">
        <f>+'5.'!N43+'6.'!N43</f>
        <v>0</v>
      </c>
    </row>
    <row r="44" spans="1:14" s="1" customFormat="1" ht="18" customHeight="1" x14ac:dyDescent="0.2">
      <c r="A44" s="26"/>
      <c r="B44" s="457"/>
      <c r="C44" s="28" t="s">
        <v>5</v>
      </c>
      <c r="D44" s="29" t="s">
        <v>35</v>
      </c>
      <c r="E44" s="89">
        <f>+'5.'!E44+'6.'!E44</f>
        <v>0</v>
      </c>
      <c r="F44" s="89">
        <f>+'5.'!F44+'6.'!F44</f>
        <v>0</v>
      </c>
      <c r="G44" s="89">
        <f>+'5.'!G44+'6.'!G44</f>
        <v>0</v>
      </c>
      <c r="H44" s="21"/>
      <c r="I44" s="462"/>
      <c r="J44" s="28" t="s">
        <v>5</v>
      </c>
      <c r="K44" s="29" t="s">
        <v>35</v>
      </c>
      <c r="L44" s="73">
        <f>+'5.'!L44+'6.'!L44</f>
        <v>0</v>
      </c>
      <c r="M44" s="73">
        <f>+'5.'!M44+'6.'!M44</f>
        <v>0</v>
      </c>
      <c r="N44" s="128">
        <f>+'5.'!N44+'6.'!N44</f>
        <v>0</v>
      </c>
    </row>
    <row r="45" spans="1:14" s="1" customFormat="1" ht="18" customHeight="1" x14ac:dyDescent="0.2">
      <c r="A45" s="26"/>
      <c r="B45" s="455" t="s">
        <v>104</v>
      </c>
      <c r="C45" s="458" t="s">
        <v>53</v>
      </c>
      <c r="D45" s="459"/>
      <c r="E45" s="85">
        <f>+E46+E47+E48</f>
        <v>0</v>
      </c>
      <c r="F45" s="86">
        <f>+F46+F47+F48</f>
        <v>641739</v>
      </c>
      <c r="G45" s="88">
        <f>+G46+G47+G48</f>
        <v>0</v>
      </c>
      <c r="H45" s="21"/>
      <c r="I45" s="460" t="s">
        <v>105</v>
      </c>
      <c r="J45" s="458" t="s">
        <v>39</v>
      </c>
      <c r="K45" s="459"/>
      <c r="L45" s="85">
        <f>+L46+L47+L48</f>
        <v>2063750</v>
      </c>
      <c r="M45" s="86">
        <f>+M46+M47+M48</f>
        <v>12282351</v>
      </c>
      <c r="N45" s="127">
        <f>+N46+N47+N48</f>
        <v>77003125</v>
      </c>
    </row>
    <row r="46" spans="1:14" s="1" customFormat="1" ht="18" customHeight="1" x14ac:dyDescent="0.2">
      <c r="A46" s="26"/>
      <c r="B46" s="456"/>
      <c r="C46" s="28" t="s">
        <v>2</v>
      </c>
      <c r="D46" s="29" t="s">
        <v>11</v>
      </c>
      <c r="E46" s="89">
        <f>+'5.'!E46+'6.'!E46</f>
        <v>0</v>
      </c>
      <c r="F46" s="89">
        <f>+'5.'!F46+'6.'!F46</f>
        <v>641739</v>
      </c>
      <c r="G46" s="89">
        <f>+'5.'!G46+'6.'!G46</f>
        <v>0</v>
      </c>
      <c r="H46" s="21"/>
      <c r="I46" s="461"/>
      <c r="J46" s="28" t="s">
        <v>2</v>
      </c>
      <c r="K46" s="29" t="s">
        <v>11</v>
      </c>
      <c r="L46" s="73">
        <f>+'5.'!L46+'6.'!L46</f>
        <v>2063750</v>
      </c>
      <c r="M46" s="73">
        <f>+'5.'!M46+'6.'!M46</f>
        <v>12282351</v>
      </c>
      <c r="N46" s="128">
        <f>+'5.'!N46+'6.'!N46</f>
        <v>77003125</v>
      </c>
    </row>
    <row r="47" spans="1:14" s="1" customFormat="1" ht="18" customHeight="1" x14ac:dyDescent="0.2">
      <c r="A47" s="26"/>
      <c r="B47" s="456"/>
      <c r="C47" s="28" t="s">
        <v>3</v>
      </c>
      <c r="D47" s="29" t="s">
        <v>36</v>
      </c>
      <c r="E47" s="89">
        <f>+'5.'!E47+'6.'!E47</f>
        <v>0</v>
      </c>
      <c r="F47" s="89">
        <f>+'5.'!F47+'6.'!F47</f>
        <v>0</v>
      </c>
      <c r="G47" s="89">
        <f>+'5.'!G47+'6.'!G47</f>
        <v>0</v>
      </c>
      <c r="H47" s="21"/>
      <c r="I47" s="461"/>
      <c r="J47" s="28" t="s">
        <v>3</v>
      </c>
      <c r="K47" s="29" t="s">
        <v>36</v>
      </c>
      <c r="L47" s="73">
        <f>+'5.'!L47+'6.'!L47</f>
        <v>0</v>
      </c>
      <c r="M47" s="73">
        <f>+'5.'!M47+'6.'!M47</f>
        <v>0</v>
      </c>
      <c r="N47" s="128">
        <f>+'5.'!N47+'6.'!N47</f>
        <v>0</v>
      </c>
    </row>
    <row r="48" spans="1:14" s="1" customFormat="1" ht="18" customHeight="1" x14ac:dyDescent="0.2">
      <c r="A48" s="26"/>
      <c r="B48" s="457"/>
      <c r="C48" s="28" t="s">
        <v>5</v>
      </c>
      <c r="D48" s="29" t="s">
        <v>35</v>
      </c>
      <c r="E48" s="89">
        <f>+'5.'!E48+'6.'!E48</f>
        <v>0</v>
      </c>
      <c r="F48" s="89">
        <f>+'5.'!F48+'6.'!F48</f>
        <v>0</v>
      </c>
      <c r="G48" s="89">
        <f>+'5.'!G48+'6.'!G48</f>
        <v>0</v>
      </c>
      <c r="H48" s="21"/>
      <c r="I48" s="462"/>
      <c r="J48" s="28" t="s">
        <v>5</v>
      </c>
      <c r="K48" s="29" t="s">
        <v>35</v>
      </c>
      <c r="L48" s="73">
        <f>+'5.'!L48+'6.'!L48</f>
        <v>0</v>
      </c>
      <c r="M48" s="73">
        <f>+'5.'!M48+'6.'!M48</f>
        <v>0</v>
      </c>
      <c r="N48" s="128">
        <f>+'5.'!N48+'6.'!N48</f>
        <v>0</v>
      </c>
    </row>
    <row r="49" spans="1:14" s="1" customFormat="1" ht="18" customHeight="1" x14ac:dyDescent="0.2">
      <c r="A49" s="26"/>
      <c r="B49" s="455" t="s">
        <v>106</v>
      </c>
      <c r="C49" s="498" t="s">
        <v>78</v>
      </c>
      <c r="D49" s="499"/>
      <c r="E49" s="85">
        <f>+E50+E51+E52</f>
        <v>0</v>
      </c>
      <c r="F49" s="86">
        <f>+F50+F51+F52</f>
        <v>0</v>
      </c>
      <c r="G49" s="88">
        <f>+G50+G51+G52</f>
        <v>258405825</v>
      </c>
      <c r="H49" s="21"/>
      <c r="I49" s="460" t="s">
        <v>107</v>
      </c>
      <c r="J49" s="465" t="s">
        <v>108</v>
      </c>
      <c r="K49" s="465"/>
      <c r="L49" s="85">
        <f>+L50+L51+L52</f>
        <v>0</v>
      </c>
      <c r="M49" s="86">
        <f>+M50+M51+M52</f>
        <v>0</v>
      </c>
      <c r="N49" s="127">
        <f>+N50+N51+N52</f>
        <v>0</v>
      </c>
    </row>
    <row r="50" spans="1:14" s="1" customFormat="1" ht="18" customHeight="1" x14ac:dyDescent="0.2">
      <c r="A50" s="26"/>
      <c r="B50" s="456"/>
      <c r="C50" s="28" t="s">
        <v>2</v>
      </c>
      <c r="D50" s="29" t="s">
        <v>11</v>
      </c>
      <c r="E50" s="89">
        <f>+'5.'!E50+'6.'!E50</f>
        <v>0</v>
      </c>
      <c r="F50" s="89">
        <f>+'5.'!F50+'6.'!F50</f>
        <v>0</v>
      </c>
      <c r="G50" s="89">
        <f>+'5.'!G50+'6.'!G50</f>
        <v>258405825</v>
      </c>
      <c r="H50" s="21"/>
      <c r="I50" s="461"/>
      <c r="J50" s="28" t="s">
        <v>2</v>
      </c>
      <c r="K50" s="29" t="s">
        <v>11</v>
      </c>
      <c r="L50" s="73">
        <f>+'5.'!L50+'6.'!L50</f>
        <v>0</v>
      </c>
      <c r="M50" s="73">
        <f>+'5.'!M50+'6.'!M50</f>
        <v>0</v>
      </c>
      <c r="N50" s="128">
        <f>+'5.'!N50+'6.'!N50</f>
        <v>0</v>
      </c>
    </row>
    <row r="51" spans="1:14" s="1" customFormat="1" ht="18" customHeight="1" x14ac:dyDescent="0.2">
      <c r="A51" s="26"/>
      <c r="B51" s="456"/>
      <c r="C51" s="28" t="s">
        <v>3</v>
      </c>
      <c r="D51" s="29" t="s">
        <v>36</v>
      </c>
      <c r="E51" s="89">
        <f>+'5.'!E51+'6.'!E51</f>
        <v>0</v>
      </c>
      <c r="F51" s="89">
        <f>+'5.'!F51+'6.'!F51</f>
        <v>0</v>
      </c>
      <c r="G51" s="89">
        <f>+'5.'!G51+'6.'!G51</f>
        <v>0</v>
      </c>
      <c r="H51" s="21"/>
      <c r="I51" s="461"/>
      <c r="J51" s="28" t="s">
        <v>3</v>
      </c>
      <c r="K51" s="29" t="s">
        <v>36</v>
      </c>
      <c r="L51" s="73">
        <f>+'5.'!L51+'6.'!L51</f>
        <v>0</v>
      </c>
      <c r="M51" s="73">
        <f>+'5.'!M51+'6.'!M51</f>
        <v>0</v>
      </c>
      <c r="N51" s="128">
        <f>+'5.'!N51+'6.'!N51</f>
        <v>0</v>
      </c>
    </row>
    <row r="52" spans="1:14" s="1" customFormat="1" ht="18" customHeight="1" x14ac:dyDescent="0.2">
      <c r="A52" s="27"/>
      <c r="B52" s="457"/>
      <c r="C52" s="28" t="s">
        <v>5</v>
      </c>
      <c r="D52" s="29" t="s">
        <v>35</v>
      </c>
      <c r="E52" s="89">
        <f>+'5.'!E52+'6.'!E52</f>
        <v>0</v>
      </c>
      <c r="F52" s="73">
        <v>0</v>
      </c>
      <c r="G52" s="90">
        <f>+'[1]2.'!E49+'[1]3.'!E49</f>
        <v>0</v>
      </c>
      <c r="H52" s="20"/>
      <c r="I52" s="462"/>
      <c r="J52" s="28" t="s">
        <v>5</v>
      </c>
      <c r="K52" s="29" t="s">
        <v>35</v>
      </c>
      <c r="L52" s="73">
        <f>+'5.'!L52+'6.'!L52</f>
        <v>0</v>
      </c>
      <c r="M52" s="73">
        <f>+'5.'!M52+'6.'!M52</f>
        <v>0</v>
      </c>
      <c r="N52" s="128">
        <f>+'5.'!N52+'6.'!N52</f>
        <v>0</v>
      </c>
    </row>
    <row r="53" spans="1:14" s="1" customFormat="1" ht="18" customHeight="1" x14ac:dyDescent="0.2">
      <c r="A53" s="210" t="s">
        <v>4</v>
      </c>
      <c r="B53" s="506" t="s">
        <v>54</v>
      </c>
      <c r="C53" s="507"/>
      <c r="D53" s="487"/>
      <c r="E53" s="230">
        <f>+E54+E55+E56</f>
        <v>0</v>
      </c>
      <c r="F53" s="215">
        <f>+F54+F55+F56</f>
        <v>52755188</v>
      </c>
      <c r="G53" s="231">
        <f>+G54+G55+G56</f>
        <v>312856917</v>
      </c>
      <c r="H53" s="214" t="s">
        <v>4</v>
      </c>
      <c r="I53" s="506" t="s">
        <v>42</v>
      </c>
      <c r="J53" s="507"/>
      <c r="K53" s="487"/>
      <c r="L53" s="230">
        <f>+L54+L55+L56</f>
        <v>158069323</v>
      </c>
      <c r="M53" s="215">
        <f>+M54+M55+M56</f>
        <v>12865676</v>
      </c>
      <c r="N53" s="216">
        <f>+N54+N55+N56</f>
        <v>437078849</v>
      </c>
    </row>
    <row r="54" spans="1:14" s="1" customFormat="1" ht="18" customHeight="1" x14ac:dyDescent="0.2">
      <c r="A54" s="217"/>
      <c r="B54" s="508" t="s">
        <v>109</v>
      </c>
      <c r="C54" s="218" t="s">
        <v>2</v>
      </c>
      <c r="D54" s="219" t="s">
        <v>11</v>
      </c>
      <c r="E54" s="220">
        <f t="shared" ref="E54:G56" si="2">+E50+E46+E42</f>
        <v>0</v>
      </c>
      <c r="F54" s="221">
        <f t="shared" si="2"/>
        <v>52755188</v>
      </c>
      <c r="G54" s="232">
        <f t="shared" si="2"/>
        <v>312856917</v>
      </c>
      <c r="H54" s="233"/>
      <c r="I54" s="510" t="s">
        <v>110</v>
      </c>
      <c r="J54" s="218" t="s">
        <v>2</v>
      </c>
      <c r="K54" s="219" t="s">
        <v>11</v>
      </c>
      <c r="L54" s="220">
        <f t="shared" ref="L54:N56" si="3">+L50+L46+L42</f>
        <v>158069323</v>
      </c>
      <c r="M54" s="221">
        <f t="shared" si="3"/>
        <v>12865676</v>
      </c>
      <c r="N54" s="223">
        <f t="shared" si="3"/>
        <v>437078849</v>
      </c>
    </row>
    <row r="55" spans="1:14" s="1" customFormat="1" ht="18" customHeight="1" x14ac:dyDescent="0.2">
      <c r="A55" s="217"/>
      <c r="B55" s="509"/>
      <c r="C55" s="218" t="s">
        <v>3</v>
      </c>
      <c r="D55" s="219" t="s">
        <v>36</v>
      </c>
      <c r="E55" s="220">
        <f t="shared" si="2"/>
        <v>0</v>
      </c>
      <c r="F55" s="221">
        <f t="shared" si="2"/>
        <v>0</v>
      </c>
      <c r="G55" s="232">
        <f t="shared" si="2"/>
        <v>0</v>
      </c>
      <c r="H55" s="233"/>
      <c r="I55" s="510"/>
      <c r="J55" s="218" t="s">
        <v>3</v>
      </c>
      <c r="K55" s="219" t="s">
        <v>36</v>
      </c>
      <c r="L55" s="220">
        <f t="shared" si="3"/>
        <v>0</v>
      </c>
      <c r="M55" s="221">
        <f t="shared" si="3"/>
        <v>0</v>
      </c>
      <c r="N55" s="223">
        <f t="shared" si="3"/>
        <v>0</v>
      </c>
    </row>
    <row r="56" spans="1:14" s="1" customFormat="1" ht="18" customHeight="1" x14ac:dyDescent="0.2">
      <c r="A56" s="217"/>
      <c r="B56" s="509"/>
      <c r="C56" s="224" t="s">
        <v>5</v>
      </c>
      <c r="D56" s="225" t="s">
        <v>35</v>
      </c>
      <c r="E56" s="226">
        <f>+E52+E48+E44</f>
        <v>0</v>
      </c>
      <c r="F56" s="227">
        <f>+F52+F48+F44</f>
        <v>0</v>
      </c>
      <c r="G56" s="234">
        <f t="shared" si="2"/>
        <v>0</v>
      </c>
      <c r="H56" s="233"/>
      <c r="I56" s="511"/>
      <c r="J56" s="224" t="s">
        <v>5</v>
      </c>
      <c r="K56" s="225" t="s">
        <v>35</v>
      </c>
      <c r="L56" s="226">
        <f t="shared" si="3"/>
        <v>0</v>
      </c>
      <c r="M56" s="227">
        <f t="shared" si="3"/>
        <v>0</v>
      </c>
      <c r="N56" s="223">
        <f t="shared" si="3"/>
        <v>0</v>
      </c>
    </row>
    <row r="57" spans="1:14" s="18" customFormat="1" ht="30.75" customHeight="1" thickBot="1" x14ac:dyDescent="0.25">
      <c r="A57" s="452" t="s">
        <v>145</v>
      </c>
      <c r="B57" s="453"/>
      <c r="C57" s="453"/>
      <c r="D57" s="454"/>
      <c r="E57" s="149">
        <f>L53-E53</f>
        <v>158069323</v>
      </c>
      <c r="F57" s="149"/>
      <c r="G57" s="150">
        <f>N53-G53</f>
        <v>124221932</v>
      </c>
      <c r="H57" s="452" t="s">
        <v>146</v>
      </c>
      <c r="I57" s="453"/>
      <c r="J57" s="453"/>
      <c r="K57" s="454"/>
      <c r="L57" s="149"/>
      <c r="M57" s="149">
        <f>F53-M53</f>
        <v>39889512</v>
      </c>
      <c r="N57" s="152"/>
    </row>
    <row r="58" spans="1:14" s="1" customFormat="1" ht="18" customHeight="1" x14ac:dyDescent="0.2">
      <c r="A58" s="235" t="s">
        <v>111</v>
      </c>
      <c r="B58" s="512" t="s">
        <v>112</v>
      </c>
      <c r="C58" s="513"/>
      <c r="D58" s="514"/>
      <c r="E58" s="236">
        <f>E59+E60+E61</f>
        <v>905339232</v>
      </c>
      <c r="F58" s="237">
        <f>F59+F60</f>
        <v>2263461661</v>
      </c>
      <c r="G58" s="238">
        <f>G59+G60</f>
        <v>1166104529</v>
      </c>
      <c r="H58" s="235" t="s">
        <v>111</v>
      </c>
      <c r="I58" s="515" t="s">
        <v>113</v>
      </c>
      <c r="J58" s="516"/>
      <c r="K58" s="516"/>
      <c r="L58" s="239">
        <f>L59+L60</f>
        <v>1175365344</v>
      </c>
      <c r="M58" s="237">
        <f>M59+M60</f>
        <v>686241093</v>
      </c>
      <c r="N58" s="238">
        <f>N59+N60</f>
        <v>2936083313</v>
      </c>
    </row>
    <row r="59" spans="1:14" s="1" customFormat="1" ht="18" customHeight="1" x14ac:dyDescent="0.2">
      <c r="A59" s="217"/>
      <c r="B59" s="517" t="s">
        <v>114</v>
      </c>
      <c r="C59" s="218" t="s">
        <v>2</v>
      </c>
      <c r="D59" s="219" t="s">
        <v>11</v>
      </c>
      <c r="E59" s="226">
        <f>E35+E54</f>
        <v>905242232</v>
      </c>
      <c r="F59" s="221">
        <f t="shared" ref="E59:G60" si="4">F35+F54</f>
        <v>2263461661</v>
      </c>
      <c r="G59" s="240">
        <f t="shared" si="4"/>
        <v>1166104529</v>
      </c>
      <c r="H59" s="481"/>
      <c r="I59" s="521" t="s">
        <v>115</v>
      </c>
      <c r="J59" s="218" t="s">
        <v>2</v>
      </c>
      <c r="K59" s="219" t="s">
        <v>11</v>
      </c>
      <c r="L59" s="241">
        <f t="shared" ref="L59:N60" si="5">L35+L54</f>
        <v>1168452844</v>
      </c>
      <c r="M59" s="221">
        <f t="shared" si="5"/>
        <v>679027668</v>
      </c>
      <c r="N59" s="240">
        <f t="shared" si="5"/>
        <v>2930759313</v>
      </c>
    </row>
    <row r="60" spans="1:14" s="1" customFormat="1" ht="18" customHeight="1" x14ac:dyDescent="0.2">
      <c r="A60" s="217"/>
      <c r="B60" s="518"/>
      <c r="C60" s="218" t="s">
        <v>3</v>
      </c>
      <c r="D60" s="219" t="s">
        <v>36</v>
      </c>
      <c r="E60" s="226">
        <f t="shared" si="4"/>
        <v>0</v>
      </c>
      <c r="F60" s="221">
        <f t="shared" si="4"/>
        <v>0</v>
      </c>
      <c r="G60" s="240">
        <f t="shared" si="4"/>
        <v>0</v>
      </c>
      <c r="H60" s="481"/>
      <c r="I60" s="521"/>
      <c r="J60" s="218" t="s">
        <v>3</v>
      </c>
      <c r="K60" s="219" t="s">
        <v>36</v>
      </c>
      <c r="L60" s="241">
        <f t="shared" si="5"/>
        <v>6912500</v>
      </c>
      <c r="M60" s="221">
        <f t="shared" si="5"/>
        <v>7213425</v>
      </c>
      <c r="N60" s="240">
        <f t="shared" si="5"/>
        <v>5324000</v>
      </c>
    </row>
    <row r="61" spans="1:14" s="1" customFormat="1" ht="18" customHeight="1" x14ac:dyDescent="0.2">
      <c r="A61" s="242"/>
      <c r="B61" s="519"/>
      <c r="C61" s="218" t="s">
        <v>5</v>
      </c>
      <c r="D61" s="219" t="s">
        <v>35</v>
      </c>
      <c r="E61" s="221">
        <f>E37+E56</f>
        <v>97000</v>
      </c>
      <c r="F61" s="221">
        <f>F37+F56</f>
        <v>265000</v>
      </c>
      <c r="G61" s="243">
        <v>0</v>
      </c>
      <c r="H61" s="520"/>
      <c r="I61" s="521"/>
      <c r="J61" s="218" t="s">
        <v>5</v>
      </c>
      <c r="K61" s="219" t="s">
        <v>35</v>
      </c>
      <c r="L61" s="244">
        <f>+L44</f>
        <v>0</v>
      </c>
      <c r="M61" s="221">
        <f>+M44</f>
        <v>0</v>
      </c>
      <c r="N61" s="243">
        <f>+N44</f>
        <v>0</v>
      </c>
    </row>
    <row r="62" spans="1:14" s="18" customFormat="1" ht="30" customHeight="1" thickBot="1" x14ac:dyDescent="0.25">
      <c r="A62" s="522" t="s">
        <v>116</v>
      </c>
      <c r="B62" s="523"/>
      <c r="C62" s="523"/>
      <c r="D62" s="524"/>
      <c r="E62" s="153">
        <f>L58-E58</f>
        <v>270026112</v>
      </c>
      <c r="F62" s="153"/>
      <c r="G62" s="154">
        <f>N58-G58</f>
        <v>1769978784</v>
      </c>
      <c r="H62" s="522" t="s">
        <v>117</v>
      </c>
      <c r="I62" s="523"/>
      <c r="J62" s="523"/>
      <c r="K62" s="524"/>
      <c r="L62" s="155"/>
      <c r="M62" s="153">
        <f>F58-M58</f>
        <v>1577220568</v>
      </c>
      <c r="N62" s="156"/>
    </row>
    <row r="63" spans="1:14" s="1" customFormat="1" ht="18" customHeight="1" x14ac:dyDescent="0.2">
      <c r="A63" s="30" t="s">
        <v>118</v>
      </c>
      <c r="B63" s="503" t="s">
        <v>119</v>
      </c>
      <c r="C63" s="504"/>
      <c r="D63" s="505"/>
      <c r="E63" s="123">
        <f>E64+E65</f>
        <v>784668156</v>
      </c>
      <c r="F63" s="123">
        <f t="shared" ref="F63:G63" si="6">F64+F65</f>
        <v>517822044</v>
      </c>
      <c r="G63" s="123">
        <f t="shared" si="6"/>
        <v>1785602784</v>
      </c>
      <c r="H63" s="30" t="s">
        <v>118</v>
      </c>
      <c r="I63" s="503" t="s">
        <v>120</v>
      </c>
      <c r="J63" s="504"/>
      <c r="K63" s="505"/>
      <c r="L63" s="123">
        <f>+L64+L65</f>
        <v>12444000</v>
      </c>
      <c r="M63" s="91">
        <f>+M64+M65</f>
        <v>12444000</v>
      </c>
      <c r="N63" s="130">
        <f>+N64+N65</f>
        <v>15624000</v>
      </c>
    </row>
    <row r="64" spans="1:14" s="1" customFormat="1" ht="18" customHeight="1" x14ac:dyDescent="0.2">
      <c r="A64" s="44"/>
      <c r="B64" s="525" t="s">
        <v>121</v>
      </c>
      <c r="C64" s="28" t="s">
        <v>2</v>
      </c>
      <c r="D64" s="29" t="s">
        <v>122</v>
      </c>
      <c r="E64" s="89">
        <f>+'5.'!E64+'6.'!E64</f>
        <v>772224156</v>
      </c>
      <c r="F64" s="89">
        <f>+'5.'!F64+'6.'!F64</f>
        <v>502198044</v>
      </c>
      <c r="G64" s="89">
        <f>+'5.'!G64+'6.'!G64</f>
        <v>1785602784</v>
      </c>
      <c r="H64" s="44"/>
      <c r="I64" s="525" t="s">
        <v>123</v>
      </c>
      <c r="J64" s="28" t="s">
        <v>2</v>
      </c>
      <c r="K64" s="29" t="s">
        <v>124</v>
      </c>
      <c r="L64" s="89">
        <f>0</f>
        <v>0</v>
      </c>
      <c r="M64" s="89">
        <f>0</f>
        <v>0</v>
      </c>
      <c r="N64" s="128">
        <f>0</f>
        <v>0</v>
      </c>
    </row>
    <row r="65" spans="1:14" s="1" customFormat="1" ht="18" customHeight="1" x14ac:dyDescent="0.2">
      <c r="A65" s="44"/>
      <c r="B65" s="526"/>
      <c r="C65" s="28" t="s">
        <v>3</v>
      </c>
      <c r="D65" s="29" t="s">
        <v>125</v>
      </c>
      <c r="E65" s="89">
        <f>+'5.'!E65</f>
        <v>12444000</v>
      </c>
      <c r="F65" s="89">
        <f>+'5.'!F65</f>
        <v>15624000</v>
      </c>
      <c r="G65" s="89">
        <f>+'5.'!G65</f>
        <v>0</v>
      </c>
      <c r="H65" s="44"/>
      <c r="I65" s="526"/>
      <c r="J65" s="28" t="s">
        <v>3</v>
      </c>
      <c r="K65" s="29" t="s">
        <v>126</v>
      </c>
      <c r="L65" s="89">
        <f>+'5.'!L65+'6.'!L65</f>
        <v>12444000</v>
      </c>
      <c r="M65" s="89">
        <f>+'5.'!M65+'6.'!M65</f>
        <v>12444000</v>
      </c>
      <c r="N65" s="128">
        <f>+'5.'!N65+'6.'!N65</f>
        <v>15624000</v>
      </c>
    </row>
    <row r="66" spans="1:14" s="13" customFormat="1" ht="18" customHeight="1" x14ac:dyDescent="0.2">
      <c r="A66" s="245" t="s">
        <v>127</v>
      </c>
      <c r="B66" s="484" t="s">
        <v>56</v>
      </c>
      <c r="C66" s="485"/>
      <c r="D66" s="486"/>
      <c r="E66" s="230">
        <f>+E67+E68+E69</f>
        <v>1690007388</v>
      </c>
      <c r="F66" s="215">
        <f>+F67+F68+F69</f>
        <v>2781548705</v>
      </c>
      <c r="G66" s="231">
        <f>+G67+G68+G69</f>
        <v>2951707313</v>
      </c>
      <c r="H66" s="246" t="s">
        <v>127</v>
      </c>
      <c r="I66" s="484" t="s">
        <v>57</v>
      </c>
      <c r="J66" s="485"/>
      <c r="K66" s="486"/>
      <c r="L66" s="230">
        <f>L67+L68</f>
        <v>1187809344</v>
      </c>
      <c r="M66" s="215">
        <f>M67+M68</f>
        <v>698685093</v>
      </c>
      <c r="N66" s="247">
        <f>N67+N68</f>
        <v>2951707313</v>
      </c>
    </row>
    <row r="67" spans="1:14" s="13" customFormat="1" ht="18" customHeight="1" x14ac:dyDescent="0.2">
      <c r="A67" s="248"/>
      <c r="B67" s="517" t="s">
        <v>128</v>
      </c>
      <c r="C67" s="218" t="s">
        <v>2</v>
      </c>
      <c r="D67" s="219" t="s">
        <v>11</v>
      </c>
      <c r="E67" s="220">
        <f>E59+E64+E65</f>
        <v>1689910388</v>
      </c>
      <c r="F67" s="221">
        <f>+F59+F63</f>
        <v>2781283705</v>
      </c>
      <c r="G67" s="243">
        <f>+G59+G64</f>
        <v>2951707313</v>
      </c>
      <c r="H67" s="249"/>
      <c r="I67" s="517" t="s">
        <v>129</v>
      </c>
      <c r="J67" s="218" t="s">
        <v>2</v>
      </c>
      <c r="K67" s="219" t="s">
        <v>11</v>
      </c>
      <c r="L67" s="220">
        <f>+L59+L65</f>
        <v>1180896844</v>
      </c>
      <c r="M67" s="221">
        <f>+M59+M65</f>
        <v>691471668</v>
      </c>
      <c r="N67" s="243">
        <f>+N59+N65</f>
        <v>2946383313</v>
      </c>
    </row>
    <row r="68" spans="1:14" s="13" customFormat="1" ht="18" customHeight="1" x14ac:dyDescent="0.2">
      <c r="A68" s="248"/>
      <c r="B68" s="518"/>
      <c r="C68" s="218" t="s">
        <v>3</v>
      </c>
      <c r="D68" s="219" t="s">
        <v>36</v>
      </c>
      <c r="E68" s="220">
        <f>E60</f>
        <v>0</v>
      </c>
      <c r="F68" s="221">
        <f>+F60</f>
        <v>0</v>
      </c>
      <c r="G68" s="243">
        <f>+G60</f>
        <v>0</v>
      </c>
      <c r="H68" s="249"/>
      <c r="I68" s="518"/>
      <c r="J68" s="218" t="s">
        <v>3</v>
      </c>
      <c r="K68" s="219" t="s">
        <v>36</v>
      </c>
      <c r="L68" s="220">
        <f>L60</f>
        <v>6912500</v>
      </c>
      <c r="M68" s="221">
        <f>M60</f>
        <v>7213425</v>
      </c>
      <c r="N68" s="243">
        <f>N60</f>
        <v>5324000</v>
      </c>
    </row>
    <row r="69" spans="1:14" s="13" customFormat="1" ht="18" customHeight="1" thickBot="1" x14ac:dyDescent="0.25">
      <c r="A69" s="250"/>
      <c r="B69" s="527"/>
      <c r="C69" s="251" t="s">
        <v>5</v>
      </c>
      <c r="D69" s="252" t="s">
        <v>35</v>
      </c>
      <c r="E69" s="253">
        <f>+E61</f>
        <v>97000</v>
      </c>
      <c r="F69" s="253">
        <f t="shared" ref="F69:G69" si="7">+F61</f>
        <v>265000</v>
      </c>
      <c r="G69" s="253">
        <f t="shared" si="7"/>
        <v>0</v>
      </c>
      <c r="H69" s="254"/>
      <c r="I69" s="527"/>
      <c r="J69" s="251" t="s">
        <v>5</v>
      </c>
      <c r="K69" s="252" t="s">
        <v>35</v>
      </c>
      <c r="L69" s="255">
        <f>L61</f>
        <v>0</v>
      </c>
      <c r="M69" s="255">
        <f t="shared" ref="M69:N69" si="8">M61</f>
        <v>0</v>
      </c>
      <c r="N69" s="256">
        <f t="shared" si="8"/>
        <v>0</v>
      </c>
    </row>
  </sheetData>
  <mergeCells count="75">
    <mergeCell ref="B64:B65"/>
    <mergeCell ref="I64:I65"/>
    <mergeCell ref="B66:D66"/>
    <mergeCell ref="I66:K66"/>
    <mergeCell ref="B67:B69"/>
    <mergeCell ref="I67:I69"/>
    <mergeCell ref="B63:D63"/>
    <mergeCell ref="I63:K63"/>
    <mergeCell ref="B53:D53"/>
    <mergeCell ref="I53:K53"/>
    <mergeCell ref="B54:B56"/>
    <mergeCell ref="I54:I56"/>
    <mergeCell ref="B58:D58"/>
    <mergeCell ref="I58:K58"/>
    <mergeCell ref="B59:B61"/>
    <mergeCell ref="H59:H61"/>
    <mergeCell ref="I59:I61"/>
    <mergeCell ref="A62:D62"/>
    <mergeCell ref="H62:K62"/>
    <mergeCell ref="B45:B48"/>
    <mergeCell ref="C45:D45"/>
    <mergeCell ref="I45:I48"/>
    <mergeCell ref="J45:K45"/>
    <mergeCell ref="B49:B52"/>
    <mergeCell ref="C49:D49"/>
    <mergeCell ref="I49:I52"/>
    <mergeCell ref="J49:K49"/>
    <mergeCell ref="A39:N39"/>
    <mergeCell ref="B40:D40"/>
    <mergeCell ref="I40:K40"/>
    <mergeCell ref="B41:B44"/>
    <mergeCell ref="C41:D41"/>
    <mergeCell ref="I41:I44"/>
    <mergeCell ref="J41:K41"/>
    <mergeCell ref="B20:B23"/>
    <mergeCell ref="C20:D20"/>
    <mergeCell ref="I20:I23"/>
    <mergeCell ref="A28:G33"/>
    <mergeCell ref="I28:I33"/>
    <mergeCell ref="C24:D24"/>
    <mergeCell ref="I24:I27"/>
    <mergeCell ref="J24:K24"/>
    <mergeCell ref="B35:B37"/>
    <mergeCell ref="H35:H37"/>
    <mergeCell ref="I35:I37"/>
    <mergeCell ref="J28:K28"/>
    <mergeCell ref="B34:D34"/>
    <mergeCell ref="I34:K34"/>
    <mergeCell ref="A8:G8"/>
    <mergeCell ref="H8:N8"/>
    <mergeCell ref="C9:D9"/>
    <mergeCell ref="J9:K9"/>
    <mergeCell ref="A10:N10"/>
    <mergeCell ref="B11:D11"/>
    <mergeCell ref="I11:K11"/>
    <mergeCell ref="A38:D38"/>
    <mergeCell ref="H38:K38"/>
    <mergeCell ref="A57:D57"/>
    <mergeCell ref="H57:K57"/>
    <mergeCell ref="B12:B15"/>
    <mergeCell ref="C12:D12"/>
    <mergeCell ref="I12:I15"/>
    <mergeCell ref="J12:K12"/>
    <mergeCell ref="B16:B19"/>
    <mergeCell ref="C16:D16"/>
    <mergeCell ref="I16:I19"/>
    <mergeCell ref="J16:K16"/>
    <mergeCell ref="J20:K20"/>
    <mergeCell ref="B24:B27"/>
    <mergeCell ref="D7:K7"/>
    <mergeCell ref="K1:N1"/>
    <mergeCell ref="A3:N3"/>
    <mergeCell ref="A4:N4"/>
    <mergeCell ref="A5:N5"/>
    <mergeCell ref="A6:N6"/>
  </mergeCells>
  <pageMargins left="0" right="0" top="0.15748031496062992" bottom="0.15748031496062992" header="0.31496062992125984" footer="0.31496062992125984"/>
  <pageSetup paperSize="9" scale="75" orientation="landscape" r:id="rId1"/>
  <rowBreaks count="1" manualBreakCount="1">
    <brk id="3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N72"/>
  <sheetViews>
    <sheetView topLeftCell="A25" zoomScaleNormal="100" workbookViewId="0">
      <selection activeCell="E75" sqref="E75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4" customWidth="1"/>
    <col min="4" max="4" width="38.7109375" style="4" customWidth="1"/>
    <col min="5" max="6" width="14.7109375" style="71" customWidth="1"/>
    <col min="7" max="7" width="14.7109375" style="84" customWidth="1"/>
    <col min="8" max="8" width="6.5703125" style="19" customWidth="1"/>
    <col min="9" max="9" width="4.28515625" style="19" customWidth="1"/>
    <col min="10" max="10" width="3.7109375" style="19" customWidth="1"/>
    <col min="11" max="11" width="38.7109375" style="4" customWidth="1"/>
    <col min="12" max="12" width="15.28515625" style="11" customWidth="1"/>
    <col min="13" max="13" width="14.7109375" style="11" customWidth="1"/>
    <col min="14" max="14" width="14.7109375" style="66" customWidth="1"/>
    <col min="15" max="16384" width="9.140625" style="4"/>
  </cols>
  <sheetData>
    <row r="1" spans="1:14" ht="14.25" x14ac:dyDescent="0.2">
      <c r="K1" s="445" t="s">
        <v>83</v>
      </c>
      <c r="L1" s="445"/>
      <c r="M1" s="445"/>
      <c r="N1" s="445"/>
    </row>
    <row r="2" spans="1:14" ht="14.25" x14ac:dyDescent="0.2">
      <c r="K2" s="39"/>
      <c r="L2" s="94"/>
      <c r="M2" s="94"/>
      <c r="N2" s="108"/>
    </row>
    <row r="3" spans="1:14" ht="15.95" customHeight="1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1:14" ht="15.95" customHeight="1" x14ac:dyDescent="0.25">
      <c r="A4" s="387" t="s">
        <v>72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ht="15.95" customHeight="1" x14ac:dyDescent="0.25">
      <c r="A5" s="387" t="s">
        <v>55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14" ht="15.95" customHeight="1" x14ac:dyDescent="0.25">
      <c r="A6" s="387" t="s">
        <v>200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14" ht="15.95" customHeight="1" thickBot="1" x14ac:dyDescent="0.35">
      <c r="D7" s="444"/>
      <c r="E7" s="444"/>
      <c r="F7" s="444"/>
      <c r="G7" s="444"/>
      <c r="H7" s="444"/>
      <c r="I7" s="444"/>
      <c r="J7" s="444"/>
      <c r="K7" s="444"/>
      <c r="L7" s="109"/>
      <c r="M7" s="109"/>
      <c r="N7" s="94" t="s">
        <v>172</v>
      </c>
    </row>
    <row r="8" spans="1:14" s="12" customFormat="1" ht="21.95" customHeight="1" x14ac:dyDescent="0.2">
      <c r="A8" s="466" t="s">
        <v>73</v>
      </c>
      <c r="B8" s="467"/>
      <c r="C8" s="467"/>
      <c r="D8" s="467"/>
      <c r="E8" s="468"/>
      <c r="F8" s="468"/>
      <c r="G8" s="469"/>
      <c r="H8" s="470" t="s">
        <v>74</v>
      </c>
      <c r="I8" s="470"/>
      <c r="J8" s="470"/>
      <c r="K8" s="470"/>
      <c r="L8" s="470"/>
      <c r="M8" s="470"/>
      <c r="N8" s="471"/>
    </row>
    <row r="9" spans="1:14" s="12" customFormat="1" ht="42.75" customHeight="1" thickBot="1" x14ac:dyDescent="0.25">
      <c r="A9" s="145" t="s">
        <v>87</v>
      </c>
      <c r="B9" s="146" t="s">
        <v>88</v>
      </c>
      <c r="C9" s="472"/>
      <c r="D9" s="473"/>
      <c r="E9" s="147" t="s">
        <v>203</v>
      </c>
      <c r="F9" s="147" t="s">
        <v>204</v>
      </c>
      <c r="G9" s="148" t="s">
        <v>178</v>
      </c>
      <c r="H9" s="145" t="s">
        <v>87</v>
      </c>
      <c r="I9" s="146" t="s">
        <v>88</v>
      </c>
      <c r="J9" s="474"/>
      <c r="K9" s="475"/>
      <c r="L9" s="147" t="s">
        <v>203</v>
      </c>
      <c r="M9" s="147" t="s">
        <v>204</v>
      </c>
      <c r="N9" s="148" t="s">
        <v>178</v>
      </c>
    </row>
    <row r="10" spans="1:14" s="1" customFormat="1" ht="18" customHeight="1" x14ac:dyDescent="0.2">
      <c r="A10" s="476" t="s">
        <v>89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8"/>
    </row>
    <row r="11" spans="1:14" s="2" customFormat="1" ht="18" customHeight="1" x14ac:dyDescent="0.2">
      <c r="A11" s="25" t="s">
        <v>1</v>
      </c>
      <c r="B11" s="446" t="s">
        <v>90</v>
      </c>
      <c r="C11" s="447"/>
      <c r="D11" s="448"/>
      <c r="E11" s="85">
        <f>E12+E16+E20+E24</f>
        <v>869574776</v>
      </c>
      <c r="F11" s="86">
        <f>F12+F16+F20+F24</f>
        <v>2185856004</v>
      </c>
      <c r="G11" s="87">
        <f>G12+G16+G20+G24</f>
        <v>852287612</v>
      </c>
      <c r="H11" s="22" t="s">
        <v>1</v>
      </c>
      <c r="I11" s="449" t="s">
        <v>44</v>
      </c>
      <c r="J11" s="450"/>
      <c r="K11" s="451"/>
      <c r="L11" s="110">
        <f>L12+L16+L20+L24+L28</f>
        <v>652265701</v>
      </c>
      <c r="M11" s="110">
        <f>M12+M16+M20+M24+M28</f>
        <v>314449547</v>
      </c>
      <c r="N11" s="111">
        <f>N12+N16+N20+N24+N28</f>
        <v>1981494959</v>
      </c>
    </row>
    <row r="12" spans="1:14" s="1" customFormat="1" ht="18" customHeight="1" x14ac:dyDescent="0.2">
      <c r="A12" s="26"/>
      <c r="B12" s="455" t="s">
        <v>91</v>
      </c>
      <c r="C12" s="458" t="s">
        <v>174</v>
      </c>
      <c r="D12" s="459"/>
      <c r="E12" s="85">
        <f>E13+E14+E15</f>
        <v>811411955</v>
      </c>
      <c r="F12" s="86">
        <f>F13+F14+F15</f>
        <v>2071457473</v>
      </c>
      <c r="G12" s="88">
        <f>G13+G14+G15</f>
        <v>517118252</v>
      </c>
      <c r="H12" s="21"/>
      <c r="I12" s="460" t="s">
        <v>92</v>
      </c>
      <c r="J12" s="463" t="s">
        <v>40</v>
      </c>
      <c r="K12" s="463"/>
      <c r="L12" s="112">
        <f>L13+L14+L15</f>
        <v>335048062</v>
      </c>
      <c r="M12" s="112">
        <f>M13+M14+M15</f>
        <v>156794138</v>
      </c>
      <c r="N12" s="113">
        <f>N13+N14+N15</f>
        <v>530855119</v>
      </c>
    </row>
    <row r="13" spans="1:14" s="1" customFormat="1" ht="18" customHeight="1" x14ac:dyDescent="0.2">
      <c r="A13" s="26"/>
      <c r="B13" s="456"/>
      <c r="C13" s="28" t="s">
        <v>2</v>
      </c>
      <c r="D13" s="29" t="s">
        <v>11</v>
      </c>
      <c r="E13" s="313">
        <v>811411955</v>
      </c>
      <c r="F13" s="73">
        <v>2071457473</v>
      </c>
      <c r="G13" s="321">
        <v>517118252</v>
      </c>
      <c r="H13" s="21"/>
      <c r="I13" s="461"/>
      <c r="J13" s="28" t="s">
        <v>2</v>
      </c>
      <c r="K13" s="29" t="s">
        <v>11</v>
      </c>
      <c r="L13" s="322">
        <v>332406712</v>
      </c>
      <c r="M13" s="114">
        <v>153923204</v>
      </c>
      <c r="N13" s="318">
        <v>530705119</v>
      </c>
    </row>
    <row r="14" spans="1:14" s="1" customFormat="1" ht="18" customHeight="1" x14ac:dyDescent="0.2">
      <c r="A14" s="26"/>
      <c r="B14" s="456"/>
      <c r="C14" s="28" t="s">
        <v>3</v>
      </c>
      <c r="D14" s="29" t="s">
        <v>36</v>
      </c>
      <c r="E14" s="313">
        <v>0</v>
      </c>
      <c r="F14" s="73">
        <v>0</v>
      </c>
      <c r="G14" s="321">
        <v>0</v>
      </c>
      <c r="H14" s="21"/>
      <c r="I14" s="461"/>
      <c r="J14" s="28" t="s">
        <v>3</v>
      </c>
      <c r="K14" s="29" t="s">
        <v>36</v>
      </c>
      <c r="L14" s="322">
        <v>2641350</v>
      </c>
      <c r="M14" s="131">
        <v>2870934</v>
      </c>
      <c r="N14" s="318">
        <v>150000</v>
      </c>
    </row>
    <row r="15" spans="1:14" s="1" customFormat="1" ht="18" customHeight="1" x14ac:dyDescent="0.2">
      <c r="A15" s="26"/>
      <c r="B15" s="457"/>
      <c r="C15" s="28" t="s">
        <v>5</v>
      </c>
      <c r="D15" s="29" t="s">
        <v>35</v>
      </c>
      <c r="E15" s="313">
        <v>0</v>
      </c>
      <c r="F15" s="73">
        <v>0</v>
      </c>
      <c r="G15" s="321">
        <v>0</v>
      </c>
      <c r="H15" s="21"/>
      <c r="I15" s="462"/>
      <c r="J15" s="28" t="s">
        <v>5</v>
      </c>
      <c r="K15" s="29" t="s">
        <v>35</v>
      </c>
      <c r="L15" s="315">
        <v>0</v>
      </c>
      <c r="M15" s="131">
        <v>0</v>
      </c>
      <c r="N15" s="318">
        <v>0</v>
      </c>
    </row>
    <row r="16" spans="1:14" s="1" customFormat="1" ht="18" customHeight="1" x14ac:dyDescent="0.2">
      <c r="A16" s="26"/>
      <c r="B16" s="455" t="s">
        <v>93</v>
      </c>
      <c r="C16" s="458" t="s">
        <v>7</v>
      </c>
      <c r="D16" s="459"/>
      <c r="E16" s="112">
        <f>E17+E18+E19</f>
        <v>0</v>
      </c>
      <c r="F16" s="86">
        <f>F17+F18+F19</f>
        <v>0</v>
      </c>
      <c r="G16" s="85">
        <f>G17+G18+G19</f>
        <v>0</v>
      </c>
      <c r="H16" s="21"/>
      <c r="I16" s="460" t="s">
        <v>94</v>
      </c>
      <c r="J16" s="464" t="s">
        <v>43</v>
      </c>
      <c r="K16" s="464"/>
      <c r="L16" s="112">
        <f t="shared" ref="L16" si="0">L17+L18+L19</f>
        <v>17386897</v>
      </c>
      <c r="M16" s="132">
        <f>M17+M18+M19</f>
        <v>16818373</v>
      </c>
      <c r="N16" s="319">
        <f>N17+N18+N19</f>
        <v>27727174</v>
      </c>
    </row>
    <row r="17" spans="1:14" s="1" customFormat="1" ht="18" customHeight="1" x14ac:dyDescent="0.2">
      <c r="A17" s="26"/>
      <c r="B17" s="456"/>
      <c r="C17" s="28" t="s">
        <v>2</v>
      </c>
      <c r="D17" s="29" t="s">
        <v>11</v>
      </c>
      <c r="E17" s="313">
        <v>0</v>
      </c>
      <c r="F17" s="73">
        <v>0</v>
      </c>
      <c r="G17" s="321">
        <v>0</v>
      </c>
      <c r="H17" s="21"/>
      <c r="I17" s="461"/>
      <c r="J17" s="28" t="s">
        <v>2</v>
      </c>
      <c r="K17" s="29" t="s">
        <v>11</v>
      </c>
      <c r="L17" s="322">
        <v>17310197</v>
      </c>
      <c r="M17" s="131">
        <v>15930631</v>
      </c>
      <c r="N17" s="318">
        <v>27707674</v>
      </c>
    </row>
    <row r="18" spans="1:14" s="1" customFormat="1" ht="18" customHeight="1" x14ac:dyDescent="0.2">
      <c r="A18" s="26"/>
      <c r="B18" s="456"/>
      <c r="C18" s="28" t="s">
        <v>3</v>
      </c>
      <c r="D18" s="29" t="s">
        <v>36</v>
      </c>
      <c r="E18" s="313">
        <v>0</v>
      </c>
      <c r="F18" s="73">
        <v>0</v>
      </c>
      <c r="G18" s="321">
        <v>0</v>
      </c>
      <c r="H18" s="21"/>
      <c r="I18" s="461"/>
      <c r="J18" s="28" t="s">
        <v>3</v>
      </c>
      <c r="K18" s="29" t="s">
        <v>36</v>
      </c>
      <c r="L18" s="322">
        <v>76700</v>
      </c>
      <c r="M18" s="131">
        <v>887742</v>
      </c>
      <c r="N18" s="318">
        <v>19500</v>
      </c>
    </row>
    <row r="19" spans="1:14" s="1" customFormat="1" ht="18" customHeight="1" x14ac:dyDescent="0.2">
      <c r="A19" s="26"/>
      <c r="B19" s="457"/>
      <c r="C19" s="28" t="s">
        <v>5</v>
      </c>
      <c r="D19" s="29" t="s">
        <v>35</v>
      </c>
      <c r="E19" s="313">
        <v>0</v>
      </c>
      <c r="F19" s="73">
        <v>0</v>
      </c>
      <c r="G19" s="321">
        <v>0</v>
      </c>
      <c r="H19" s="21"/>
      <c r="I19" s="462"/>
      <c r="J19" s="28" t="s">
        <v>5</v>
      </c>
      <c r="K19" s="29" t="s">
        <v>35</v>
      </c>
      <c r="L19" s="315">
        <v>0</v>
      </c>
      <c r="M19" s="114">
        <v>0</v>
      </c>
      <c r="N19" s="318">
        <v>0</v>
      </c>
    </row>
    <row r="20" spans="1:14" s="1" customFormat="1" ht="18" customHeight="1" x14ac:dyDescent="0.2">
      <c r="A20" s="26"/>
      <c r="B20" s="455" t="s">
        <v>95</v>
      </c>
      <c r="C20" s="458" t="s">
        <v>69</v>
      </c>
      <c r="D20" s="459"/>
      <c r="E20" s="112">
        <f>E21+E22+E23</f>
        <v>1861266</v>
      </c>
      <c r="F20" s="86">
        <f>F21+F22+F23</f>
        <v>9414551</v>
      </c>
      <c r="G20" s="85">
        <f>G21+G22+G23</f>
        <v>0</v>
      </c>
      <c r="H20" s="21"/>
      <c r="I20" s="460" t="s">
        <v>96</v>
      </c>
      <c r="J20" s="465" t="s">
        <v>60</v>
      </c>
      <c r="K20" s="465"/>
      <c r="L20" s="112">
        <f t="shared" ref="L20" si="1">L21+L22+L23</f>
        <v>217605684</v>
      </c>
      <c r="M20" s="112">
        <f>M21+M22+M23</f>
        <v>109307544</v>
      </c>
      <c r="N20" s="319">
        <f>N21+N22+N23</f>
        <v>753891645</v>
      </c>
    </row>
    <row r="21" spans="1:14" s="1" customFormat="1" ht="18" customHeight="1" x14ac:dyDescent="0.2">
      <c r="A21" s="26"/>
      <c r="B21" s="456"/>
      <c r="C21" s="28" t="s">
        <v>2</v>
      </c>
      <c r="D21" s="29" t="s">
        <v>11</v>
      </c>
      <c r="E21" s="313">
        <v>1861266</v>
      </c>
      <c r="F21" s="73">
        <v>9414551</v>
      </c>
      <c r="G21" s="321">
        <v>0</v>
      </c>
      <c r="H21" s="21"/>
      <c r="I21" s="461"/>
      <c r="J21" s="28" t="s">
        <v>2</v>
      </c>
      <c r="K21" s="29" t="s">
        <v>11</v>
      </c>
      <c r="L21" s="323">
        <v>215121234</v>
      </c>
      <c r="M21" s="114">
        <v>107887795</v>
      </c>
      <c r="N21" s="318">
        <v>752737145</v>
      </c>
    </row>
    <row r="22" spans="1:14" s="1" customFormat="1" ht="18" customHeight="1" x14ac:dyDescent="0.2">
      <c r="A22" s="26"/>
      <c r="B22" s="456"/>
      <c r="C22" s="28" t="s">
        <v>3</v>
      </c>
      <c r="D22" s="29" t="s">
        <v>36</v>
      </c>
      <c r="E22" s="313">
        <v>0</v>
      </c>
      <c r="F22" s="73">
        <v>0</v>
      </c>
      <c r="G22" s="321">
        <v>0</v>
      </c>
      <c r="H22" s="21"/>
      <c r="I22" s="461"/>
      <c r="J22" s="28" t="s">
        <v>3</v>
      </c>
      <c r="K22" s="29" t="s">
        <v>36</v>
      </c>
      <c r="L22" s="322">
        <v>2484450</v>
      </c>
      <c r="M22" s="131">
        <v>1419749</v>
      </c>
      <c r="N22" s="318">
        <v>1154500</v>
      </c>
    </row>
    <row r="23" spans="1:14" s="1" customFormat="1" ht="18" customHeight="1" x14ac:dyDescent="0.2">
      <c r="A23" s="26"/>
      <c r="B23" s="457"/>
      <c r="C23" s="28" t="s">
        <v>5</v>
      </c>
      <c r="D23" s="29" t="s">
        <v>35</v>
      </c>
      <c r="E23" s="313">
        <v>0</v>
      </c>
      <c r="F23" s="73">
        <v>0</v>
      </c>
      <c r="G23" s="321">
        <v>0</v>
      </c>
      <c r="H23" s="21"/>
      <c r="I23" s="462"/>
      <c r="J23" s="28" t="s">
        <v>5</v>
      </c>
      <c r="K23" s="29" t="s">
        <v>35</v>
      </c>
      <c r="L23" s="315">
        <v>0</v>
      </c>
      <c r="M23" s="114">
        <v>0</v>
      </c>
      <c r="N23" s="318">
        <v>0</v>
      </c>
    </row>
    <row r="24" spans="1:14" s="1" customFormat="1" ht="18" customHeight="1" x14ac:dyDescent="0.2">
      <c r="A24" s="26"/>
      <c r="B24" s="455" t="s">
        <v>97</v>
      </c>
      <c r="C24" s="498" t="s">
        <v>76</v>
      </c>
      <c r="D24" s="499"/>
      <c r="E24" s="112">
        <f>E25+E26+E27</f>
        <v>56301555</v>
      </c>
      <c r="F24" s="86">
        <f>F25+F26+F27</f>
        <v>104983980</v>
      </c>
      <c r="G24" s="85">
        <f>G25+G26+G27</f>
        <v>335169360</v>
      </c>
      <c r="H24" s="21"/>
      <c r="I24" s="460" t="s">
        <v>98</v>
      </c>
      <c r="J24" s="463" t="s">
        <v>9</v>
      </c>
      <c r="K24" s="463"/>
      <c r="L24" s="324">
        <v>0</v>
      </c>
      <c r="M24" s="112">
        <f>M25+M26+M27</f>
        <v>0</v>
      </c>
      <c r="N24" s="319">
        <f>N25+N26+N27</f>
        <v>0</v>
      </c>
    </row>
    <row r="25" spans="1:14" s="1" customFormat="1" ht="18" customHeight="1" x14ac:dyDescent="0.2">
      <c r="A25" s="26"/>
      <c r="B25" s="456"/>
      <c r="C25" s="28" t="s">
        <v>2</v>
      </c>
      <c r="D25" s="29" t="s">
        <v>11</v>
      </c>
      <c r="E25" s="313">
        <v>56301555</v>
      </c>
      <c r="F25" s="73">
        <v>104983980</v>
      </c>
      <c r="G25" s="321">
        <v>335169360</v>
      </c>
      <c r="H25" s="21"/>
      <c r="I25" s="461"/>
      <c r="J25" s="28" t="s">
        <v>2</v>
      </c>
      <c r="K25" s="29" t="s">
        <v>11</v>
      </c>
      <c r="L25" s="315">
        <v>0</v>
      </c>
      <c r="M25" s="114">
        <v>0</v>
      </c>
      <c r="N25" s="318">
        <v>0</v>
      </c>
    </row>
    <row r="26" spans="1:14" s="1" customFormat="1" ht="18" customHeight="1" x14ac:dyDescent="0.2">
      <c r="A26" s="26"/>
      <c r="B26" s="456"/>
      <c r="C26" s="28" t="s">
        <v>3</v>
      </c>
      <c r="D26" s="29" t="s">
        <v>36</v>
      </c>
      <c r="E26" s="89">
        <v>0</v>
      </c>
      <c r="F26" s="73">
        <v>0</v>
      </c>
      <c r="G26" s="90">
        <v>0</v>
      </c>
      <c r="H26" s="21"/>
      <c r="I26" s="461"/>
      <c r="J26" s="28" t="s">
        <v>3</v>
      </c>
      <c r="K26" s="29" t="s">
        <v>36</v>
      </c>
      <c r="L26" s="315">
        <v>0</v>
      </c>
      <c r="M26" s="114">
        <v>0</v>
      </c>
      <c r="N26" s="318">
        <v>0</v>
      </c>
    </row>
    <row r="27" spans="1:14" s="1" customFormat="1" ht="18" customHeight="1" x14ac:dyDescent="0.2">
      <c r="A27" s="27"/>
      <c r="B27" s="457"/>
      <c r="C27" s="28" t="s">
        <v>5</v>
      </c>
      <c r="D27" s="29" t="s">
        <v>35</v>
      </c>
      <c r="E27" s="89">
        <v>0</v>
      </c>
      <c r="F27" s="73">
        <v>0</v>
      </c>
      <c r="G27" s="90">
        <v>0</v>
      </c>
      <c r="H27" s="21"/>
      <c r="I27" s="462"/>
      <c r="J27" s="28" t="s">
        <v>5</v>
      </c>
      <c r="K27" s="29" t="s">
        <v>35</v>
      </c>
      <c r="L27" s="315">
        <v>0</v>
      </c>
      <c r="M27" s="114">
        <v>0</v>
      </c>
      <c r="N27" s="318">
        <v>0</v>
      </c>
    </row>
    <row r="28" spans="1:14" s="1" customFormat="1" ht="18" customHeight="1" x14ac:dyDescent="0.2">
      <c r="A28" s="489"/>
      <c r="B28" s="490"/>
      <c r="C28" s="490"/>
      <c r="D28" s="490"/>
      <c r="E28" s="490"/>
      <c r="F28" s="490"/>
      <c r="G28" s="491"/>
      <c r="H28" s="21"/>
      <c r="I28" s="460" t="s">
        <v>99</v>
      </c>
      <c r="J28" s="465" t="s">
        <v>37</v>
      </c>
      <c r="K28" s="465"/>
      <c r="L28" s="112">
        <f t="shared" ref="L28" si="2">L29+L32+L33</f>
        <v>82225058</v>
      </c>
      <c r="M28" s="112">
        <f>M29+M32+M33</f>
        <v>31529492</v>
      </c>
      <c r="N28" s="319">
        <f>N29+N32+N33</f>
        <v>669021021</v>
      </c>
    </row>
    <row r="29" spans="1:14" s="1" customFormat="1" ht="18" customHeight="1" x14ac:dyDescent="0.2">
      <c r="A29" s="492"/>
      <c r="B29" s="493"/>
      <c r="C29" s="493"/>
      <c r="D29" s="493"/>
      <c r="E29" s="493"/>
      <c r="F29" s="493"/>
      <c r="G29" s="494"/>
      <c r="H29" s="21"/>
      <c r="I29" s="461"/>
      <c r="J29" s="28" t="s">
        <v>2</v>
      </c>
      <c r="K29" s="29" t="s">
        <v>11</v>
      </c>
      <c r="L29" s="325">
        <v>80515058</v>
      </c>
      <c r="M29" s="114">
        <v>29494492</v>
      </c>
      <c r="N29" s="318">
        <f>N30+N31+2250000+1607207</f>
        <v>665021021</v>
      </c>
    </row>
    <row r="30" spans="1:14" s="1" customFormat="1" ht="18" customHeight="1" x14ac:dyDescent="0.2">
      <c r="A30" s="492"/>
      <c r="B30" s="493"/>
      <c r="C30" s="493"/>
      <c r="D30" s="493"/>
      <c r="E30" s="493"/>
      <c r="F30" s="493"/>
      <c r="G30" s="494"/>
      <c r="H30" s="21"/>
      <c r="I30" s="461"/>
      <c r="J30" s="28" t="s">
        <v>147</v>
      </c>
      <c r="K30" s="67" t="s">
        <v>171</v>
      </c>
      <c r="L30" s="326">
        <v>0</v>
      </c>
      <c r="M30" s="118">
        <v>0</v>
      </c>
      <c r="N30" s="320">
        <v>5000000</v>
      </c>
    </row>
    <row r="31" spans="1:14" s="1" customFormat="1" ht="18" customHeight="1" x14ac:dyDescent="0.2">
      <c r="A31" s="492"/>
      <c r="B31" s="493"/>
      <c r="C31" s="493"/>
      <c r="D31" s="493"/>
      <c r="E31" s="493"/>
      <c r="F31" s="493"/>
      <c r="G31" s="494"/>
      <c r="H31" s="21"/>
      <c r="I31" s="461"/>
      <c r="J31" s="28" t="s">
        <v>148</v>
      </c>
      <c r="K31" s="67" t="s">
        <v>150</v>
      </c>
      <c r="L31" s="326">
        <v>0</v>
      </c>
      <c r="M31" s="118">
        <v>0</v>
      </c>
      <c r="N31" s="320">
        <v>656163814</v>
      </c>
    </row>
    <row r="32" spans="1:14" s="1" customFormat="1" ht="18" customHeight="1" x14ac:dyDescent="0.2">
      <c r="A32" s="492"/>
      <c r="B32" s="493"/>
      <c r="C32" s="493"/>
      <c r="D32" s="493"/>
      <c r="E32" s="493"/>
      <c r="F32" s="493"/>
      <c r="G32" s="494"/>
      <c r="H32" s="21"/>
      <c r="I32" s="461"/>
      <c r="J32" s="28" t="s">
        <v>3</v>
      </c>
      <c r="K32" s="29" t="s">
        <v>36</v>
      </c>
      <c r="L32" s="325">
        <v>1710000</v>
      </c>
      <c r="M32" s="131">
        <v>2035000</v>
      </c>
      <c r="N32" s="318">
        <v>4000000</v>
      </c>
    </row>
    <row r="33" spans="1:14" s="1" customFormat="1" ht="18" customHeight="1" x14ac:dyDescent="0.2">
      <c r="A33" s="495"/>
      <c r="B33" s="496"/>
      <c r="C33" s="496"/>
      <c r="D33" s="496"/>
      <c r="E33" s="496"/>
      <c r="F33" s="496"/>
      <c r="G33" s="497"/>
      <c r="H33" s="20"/>
      <c r="I33" s="462"/>
      <c r="J33" s="28" t="s">
        <v>5</v>
      </c>
      <c r="K33" s="29" t="s">
        <v>35</v>
      </c>
      <c r="L33" s="116">
        <v>0</v>
      </c>
      <c r="M33" s="114">
        <v>0</v>
      </c>
      <c r="N33" s="115">
        <v>0</v>
      </c>
    </row>
    <row r="34" spans="1:14" s="1" customFormat="1" ht="18" customHeight="1" x14ac:dyDescent="0.2">
      <c r="A34" s="210" t="s">
        <v>1</v>
      </c>
      <c r="B34" s="484" t="s">
        <v>51</v>
      </c>
      <c r="C34" s="485"/>
      <c r="D34" s="486"/>
      <c r="E34" s="211">
        <f>E35+E36+E37</f>
        <v>869574776</v>
      </c>
      <c r="F34" s="212">
        <f>F35+F36+F37</f>
        <v>2185856004</v>
      </c>
      <c r="G34" s="213">
        <f>G35+G36+G37</f>
        <v>852287612</v>
      </c>
      <c r="H34" s="214" t="s">
        <v>1</v>
      </c>
      <c r="I34" s="487" t="s">
        <v>41</v>
      </c>
      <c r="J34" s="488"/>
      <c r="K34" s="488"/>
      <c r="L34" s="257">
        <f>+L35+L36+L37</f>
        <v>652265701</v>
      </c>
      <c r="M34" s="258">
        <f>+M35+M36+M37</f>
        <v>314449547</v>
      </c>
      <c r="N34" s="259">
        <f>+N35+N36+N37</f>
        <v>1981494959</v>
      </c>
    </row>
    <row r="35" spans="1:14" s="1" customFormat="1" ht="18" customHeight="1" x14ac:dyDescent="0.2">
      <c r="A35" s="217"/>
      <c r="B35" s="479" t="s">
        <v>100</v>
      </c>
      <c r="C35" s="218" t="s">
        <v>2</v>
      </c>
      <c r="D35" s="219" t="s">
        <v>11</v>
      </c>
      <c r="E35" s="260">
        <f t="shared" ref="E35:G37" si="3">E13+E17+E21+E25</f>
        <v>869574776</v>
      </c>
      <c r="F35" s="261">
        <f t="shared" si="3"/>
        <v>2185856004</v>
      </c>
      <c r="G35" s="262">
        <f t="shared" si="3"/>
        <v>852287612</v>
      </c>
      <c r="H35" s="481"/>
      <c r="I35" s="482" t="s">
        <v>101</v>
      </c>
      <c r="J35" s="218" t="s">
        <v>2</v>
      </c>
      <c r="K35" s="219" t="s">
        <v>11</v>
      </c>
      <c r="L35" s="263">
        <f>L13+L17+L21+L25+L29</f>
        <v>645353201</v>
      </c>
      <c r="M35" s="264">
        <f>M13+M17+M21+M25+M29</f>
        <v>307236122</v>
      </c>
      <c r="N35" s="265">
        <f>N13+N17+N21+N25+N29</f>
        <v>1976170959</v>
      </c>
    </row>
    <row r="36" spans="1:14" s="1" customFormat="1" ht="18" customHeight="1" x14ac:dyDescent="0.2">
      <c r="A36" s="217"/>
      <c r="B36" s="480"/>
      <c r="C36" s="218" t="s">
        <v>3</v>
      </c>
      <c r="D36" s="219" t="s">
        <v>36</v>
      </c>
      <c r="E36" s="260">
        <f t="shared" si="3"/>
        <v>0</v>
      </c>
      <c r="F36" s="261">
        <f t="shared" si="3"/>
        <v>0</v>
      </c>
      <c r="G36" s="262">
        <f t="shared" si="3"/>
        <v>0</v>
      </c>
      <c r="H36" s="481"/>
      <c r="I36" s="482"/>
      <c r="J36" s="218" t="s">
        <v>3</v>
      </c>
      <c r="K36" s="219" t="s">
        <v>36</v>
      </c>
      <c r="L36" s="263">
        <f t="shared" ref="L36:N37" si="4">L14+L18+L22+L26+L32</f>
        <v>6912500</v>
      </c>
      <c r="M36" s="264">
        <f t="shared" si="4"/>
        <v>7213425</v>
      </c>
      <c r="N36" s="265">
        <f t="shared" si="4"/>
        <v>5324000</v>
      </c>
    </row>
    <row r="37" spans="1:14" s="1" customFormat="1" ht="18" customHeight="1" x14ac:dyDescent="0.2">
      <c r="A37" s="242"/>
      <c r="B37" s="528"/>
      <c r="C37" s="218" t="s">
        <v>5</v>
      </c>
      <c r="D37" s="219" t="s">
        <v>35</v>
      </c>
      <c r="E37" s="260">
        <f t="shared" si="3"/>
        <v>0</v>
      </c>
      <c r="F37" s="261">
        <f t="shared" si="3"/>
        <v>0</v>
      </c>
      <c r="G37" s="262">
        <f t="shared" si="3"/>
        <v>0</v>
      </c>
      <c r="H37" s="520"/>
      <c r="I37" s="482"/>
      <c r="J37" s="218" t="s">
        <v>5</v>
      </c>
      <c r="K37" s="219" t="s">
        <v>35</v>
      </c>
      <c r="L37" s="263">
        <f t="shared" si="4"/>
        <v>0</v>
      </c>
      <c r="M37" s="264">
        <f t="shared" si="4"/>
        <v>0</v>
      </c>
      <c r="N37" s="265">
        <f t="shared" si="4"/>
        <v>0</v>
      </c>
    </row>
    <row r="38" spans="1:14" s="18" customFormat="1" ht="30" customHeight="1" thickBot="1" x14ac:dyDescent="0.25">
      <c r="A38" s="522" t="s">
        <v>143</v>
      </c>
      <c r="B38" s="523"/>
      <c r="C38" s="523"/>
      <c r="D38" s="524"/>
      <c r="E38" s="153"/>
      <c r="F38" s="153"/>
      <c r="G38" s="154">
        <f>N34-G34</f>
        <v>1129207347</v>
      </c>
      <c r="H38" s="522" t="s">
        <v>144</v>
      </c>
      <c r="I38" s="523"/>
      <c r="J38" s="523"/>
      <c r="K38" s="524"/>
      <c r="L38" s="157">
        <f>E34-L34</f>
        <v>217309075</v>
      </c>
      <c r="M38" s="158">
        <f>F34-M34</f>
        <v>1871406457</v>
      </c>
      <c r="N38" s="159"/>
    </row>
    <row r="39" spans="1:14" s="1" customFormat="1" ht="18" customHeight="1" x14ac:dyDescent="0.2">
      <c r="A39" s="476" t="s">
        <v>75</v>
      </c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  <c r="N39" s="478"/>
    </row>
    <row r="40" spans="1:14" s="1" customFormat="1" ht="18" customHeight="1" x14ac:dyDescent="0.2">
      <c r="A40" s="25" t="s">
        <v>4</v>
      </c>
      <c r="B40" s="446" t="s">
        <v>52</v>
      </c>
      <c r="C40" s="447"/>
      <c r="D40" s="448"/>
      <c r="E40" s="86">
        <f>E41+E45+E49</f>
        <v>0</v>
      </c>
      <c r="F40" s="86">
        <f>F41+F45+F49</f>
        <v>52755188</v>
      </c>
      <c r="G40" s="87">
        <f>G41+G45+G49</f>
        <v>312856917</v>
      </c>
      <c r="H40" s="22" t="s">
        <v>4</v>
      </c>
      <c r="I40" s="449" t="s">
        <v>45</v>
      </c>
      <c r="J40" s="450"/>
      <c r="K40" s="451"/>
      <c r="L40" s="119">
        <f>L41+L45+L49</f>
        <v>155962426</v>
      </c>
      <c r="M40" s="110">
        <f>M41+M45+M49</f>
        <v>12865676</v>
      </c>
      <c r="N40" s="111">
        <f>N41+N45+N49</f>
        <v>434792849</v>
      </c>
    </row>
    <row r="41" spans="1:14" s="1" customFormat="1" ht="18" customHeight="1" x14ac:dyDescent="0.2">
      <c r="A41" s="26"/>
      <c r="B41" s="455" t="s">
        <v>102</v>
      </c>
      <c r="C41" s="458" t="s">
        <v>177</v>
      </c>
      <c r="D41" s="459"/>
      <c r="E41" s="86">
        <f>E42+E43+E44</f>
        <v>0</v>
      </c>
      <c r="F41" s="86">
        <f>F42+F43+F44</f>
        <v>52113449</v>
      </c>
      <c r="G41" s="88">
        <f>G42+G43+G44</f>
        <v>54451092</v>
      </c>
      <c r="H41" s="21"/>
      <c r="I41" s="460" t="s">
        <v>103</v>
      </c>
      <c r="J41" s="498" t="s">
        <v>38</v>
      </c>
      <c r="K41" s="499"/>
      <c r="L41" s="117">
        <f>L42+L43+L44</f>
        <v>153898676</v>
      </c>
      <c r="M41" s="112">
        <f>M42+M43+M44</f>
        <v>583325</v>
      </c>
      <c r="N41" s="113">
        <f>N42+N43+N44</f>
        <v>357789724</v>
      </c>
    </row>
    <row r="42" spans="1:14" s="1" customFormat="1" ht="18" customHeight="1" x14ac:dyDescent="0.2">
      <c r="A42" s="26"/>
      <c r="B42" s="456"/>
      <c r="C42" s="28" t="s">
        <v>2</v>
      </c>
      <c r="D42" s="29" t="s">
        <v>11</v>
      </c>
      <c r="E42" s="313">
        <v>0</v>
      </c>
      <c r="F42" s="73">
        <v>52113449</v>
      </c>
      <c r="G42" s="90">
        <v>54451092</v>
      </c>
      <c r="H42" s="21"/>
      <c r="I42" s="461"/>
      <c r="J42" s="28" t="s">
        <v>2</v>
      </c>
      <c r="K42" s="29" t="s">
        <v>11</v>
      </c>
      <c r="L42" s="315">
        <v>153898676</v>
      </c>
      <c r="M42" s="114">
        <v>583325</v>
      </c>
      <c r="N42" s="318">
        <v>357789724</v>
      </c>
    </row>
    <row r="43" spans="1:14" s="1" customFormat="1" ht="18" customHeight="1" x14ac:dyDescent="0.2">
      <c r="A43" s="26"/>
      <c r="B43" s="456"/>
      <c r="C43" s="28" t="s">
        <v>3</v>
      </c>
      <c r="D43" s="29" t="s">
        <v>36</v>
      </c>
      <c r="E43" s="313">
        <v>0</v>
      </c>
      <c r="F43" s="73">
        <v>0</v>
      </c>
      <c r="G43" s="90">
        <v>0</v>
      </c>
      <c r="H43" s="21"/>
      <c r="I43" s="461"/>
      <c r="J43" s="28" t="s">
        <v>3</v>
      </c>
      <c r="K43" s="29" t="s">
        <v>36</v>
      </c>
      <c r="L43" s="315">
        <v>0</v>
      </c>
      <c r="M43" s="114">
        <v>0</v>
      </c>
      <c r="N43" s="115">
        <v>0</v>
      </c>
    </row>
    <row r="44" spans="1:14" s="1" customFormat="1" ht="18" customHeight="1" x14ac:dyDescent="0.2">
      <c r="A44" s="26"/>
      <c r="B44" s="457"/>
      <c r="C44" s="28" t="s">
        <v>5</v>
      </c>
      <c r="D44" s="29" t="s">
        <v>35</v>
      </c>
      <c r="E44" s="313">
        <v>0</v>
      </c>
      <c r="F44" s="73">
        <v>0</v>
      </c>
      <c r="G44" s="90">
        <v>0</v>
      </c>
      <c r="H44" s="21"/>
      <c r="I44" s="462"/>
      <c r="J44" s="28" t="s">
        <v>5</v>
      </c>
      <c r="K44" s="29" t="s">
        <v>35</v>
      </c>
      <c r="L44" s="315">
        <v>0</v>
      </c>
      <c r="M44" s="114">
        <v>0</v>
      </c>
      <c r="N44" s="115">
        <v>0</v>
      </c>
    </row>
    <row r="45" spans="1:14" s="1" customFormat="1" ht="18" customHeight="1" x14ac:dyDescent="0.2">
      <c r="A45" s="26"/>
      <c r="B45" s="455" t="s">
        <v>104</v>
      </c>
      <c r="C45" s="458" t="s">
        <v>53</v>
      </c>
      <c r="D45" s="459"/>
      <c r="E45" s="327">
        <f>E46+E47+E48</f>
        <v>0</v>
      </c>
      <c r="F45" s="86">
        <f>F46+F47+F48</f>
        <v>641739</v>
      </c>
      <c r="G45" s="88">
        <f>G46+G47+G48</f>
        <v>0</v>
      </c>
      <c r="H45" s="21"/>
      <c r="I45" s="460" t="s">
        <v>105</v>
      </c>
      <c r="J45" s="458" t="s">
        <v>39</v>
      </c>
      <c r="K45" s="459"/>
      <c r="L45" s="112">
        <f>L46+L47+L48</f>
        <v>2063750</v>
      </c>
      <c r="M45" s="112">
        <f>M46+M47+M48</f>
        <v>12282351</v>
      </c>
      <c r="N45" s="113">
        <f>N46+N47+N48</f>
        <v>77003125</v>
      </c>
    </row>
    <row r="46" spans="1:14" s="1" customFormat="1" ht="18" customHeight="1" x14ac:dyDescent="0.2">
      <c r="A46" s="26"/>
      <c r="B46" s="456"/>
      <c r="C46" s="28" t="s">
        <v>2</v>
      </c>
      <c r="D46" s="29" t="s">
        <v>11</v>
      </c>
      <c r="E46" s="313">
        <v>0</v>
      </c>
      <c r="F46" s="73">
        <v>641739</v>
      </c>
      <c r="G46" s="90">
        <v>0</v>
      </c>
      <c r="H46" s="21"/>
      <c r="I46" s="461"/>
      <c r="J46" s="28" t="s">
        <v>2</v>
      </c>
      <c r="K46" s="29" t="s">
        <v>11</v>
      </c>
      <c r="L46" s="315">
        <v>2063750</v>
      </c>
      <c r="M46" s="114">
        <v>12282351</v>
      </c>
      <c r="N46" s="115">
        <v>77003125</v>
      </c>
    </row>
    <row r="47" spans="1:14" s="1" customFormat="1" ht="18" customHeight="1" x14ac:dyDescent="0.2">
      <c r="A47" s="26"/>
      <c r="B47" s="456"/>
      <c r="C47" s="28" t="s">
        <v>3</v>
      </c>
      <c r="D47" s="29" t="s">
        <v>36</v>
      </c>
      <c r="E47" s="73">
        <v>0</v>
      </c>
      <c r="F47" s="73">
        <v>0</v>
      </c>
      <c r="G47" s="90">
        <v>0</v>
      </c>
      <c r="H47" s="21"/>
      <c r="I47" s="461"/>
      <c r="J47" s="28" t="s">
        <v>3</v>
      </c>
      <c r="K47" s="29" t="s">
        <v>36</v>
      </c>
      <c r="L47" s="116">
        <v>0</v>
      </c>
      <c r="M47" s="114">
        <v>0</v>
      </c>
      <c r="N47" s="115">
        <v>0</v>
      </c>
    </row>
    <row r="48" spans="1:14" s="1" customFormat="1" ht="18" customHeight="1" x14ac:dyDescent="0.2">
      <c r="A48" s="26"/>
      <c r="B48" s="457"/>
      <c r="C48" s="28" t="s">
        <v>5</v>
      </c>
      <c r="D48" s="29" t="s">
        <v>35</v>
      </c>
      <c r="E48" s="73">
        <v>0</v>
      </c>
      <c r="F48" s="73">
        <v>0</v>
      </c>
      <c r="G48" s="90">
        <v>0</v>
      </c>
      <c r="H48" s="21"/>
      <c r="I48" s="462"/>
      <c r="J48" s="28" t="s">
        <v>5</v>
      </c>
      <c r="K48" s="29" t="s">
        <v>35</v>
      </c>
      <c r="L48" s="116">
        <v>0</v>
      </c>
      <c r="M48" s="114">
        <v>0</v>
      </c>
      <c r="N48" s="115">
        <v>0</v>
      </c>
    </row>
    <row r="49" spans="1:14" s="1" customFormat="1" ht="18" customHeight="1" x14ac:dyDescent="0.2">
      <c r="A49" s="26"/>
      <c r="B49" s="455" t="s">
        <v>106</v>
      </c>
      <c r="C49" s="498" t="s">
        <v>78</v>
      </c>
      <c r="D49" s="499"/>
      <c r="E49" s="86">
        <f>E50+E51+E52</f>
        <v>0</v>
      </c>
      <c r="F49" s="86">
        <f>F50+F51+F52</f>
        <v>0</v>
      </c>
      <c r="G49" s="88">
        <f>G50+G51+G52</f>
        <v>258405825</v>
      </c>
      <c r="H49" s="21"/>
      <c r="I49" s="460" t="s">
        <v>107</v>
      </c>
      <c r="J49" s="465" t="s">
        <v>108</v>
      </c>
      <c r="K49" s="465"/>
      <c r="L49" s="117">
        <f>L50+L51+L52</f>
        <v>0</v>
      </c>
      <c r="M49" s="112">
        <f>M50+M51+M52</f>
        <v>0</v>
      </c>
      <c r="N49" s="113">
        <f>N50+N51+N52</f>
        <v>0</v>
      </c>
    </row>
    <row r="50" spans="1:14" s="1" customFormat="1" ht="18" customHeight="1" x14ac:dyDescent="0.2">
      <c r="A50" s="26"/>
      <c r="B50" s="456"/>
      <c r="C50" s="28" t="s">
        <v>2</v>
      </c>
      <c r="D50" s="29" t="s">
        <v>11</v>
      </c>
      <c r="E50" s="73">
        <v>0</v>
      </c>
      <c r="F50" s="73">
        <v>0</v>
      </c>
      <c r="G50" s="321">
        <v>258405825</v>
      </c>
      <c r="H50" s="21"/>
      <c r="I50" s="461"/>
      <c r="J50" s="28" t="s">
        <v>2</v>
      </c>
      <c r="K50" s="29" t="s">
        <v>11</v>
      </c>
      <c r="L50" s="116">
        <v>0</v>
      </c>
      <c r="M50" s="114">
        <v>0</v>
      </c>
      <c r="N50" s="115">
        <v>0</v>
      </c>
    </row>
    <row r="51" spans="1:14" s="1" customFormat="1" ht="18" customHeight="1" x14ac:dyDescent="0.2">
      <c r="A51" s="26"/>
      <c r="B51" s="456"/>
      <c r="C51" s="28" t="s">
        <v>3</v>
      </c>
      <c r="D51" s="29" t="s">
        <v>36</v>
      </c>
      <c r="E51" s="73">
        <v>0</v>
      </c>
      <c r="F51" s="73">
        <v>0</v>
      </c>
      <c r="G51" s="90">
        <v>0</v>
      </c>
      <c r="H51" s="21"/>
      <c r="I51" s="461"/>
      <c r="J51" s="28" t="s">
        <v>3</v>
      </c>
      <c r="K51" s="29" t="s">
        <v>36</v>
      </c>
      <c r="L51" s="116">
        <v>0</v>
      </c>
      <c r="M51" s="114">
        <v>0</v>
      </c>
      <c r="N51" s="115">
        <v>0</v>
      </c>
    </row>
    <row r="52" spans="1:14" s="1" customFormat="1" ht="18" customHeight="1" x14ac:dyDescent="0.2">
      <c r="A52" s="27"/>
      <c r="B52" s="457"/>
      <c r="C52" s="28" t="s">
        <v>5</v>
      </c>
      <c r="D52" s="29" t="s">
        <v>35</v>
      </c>
      <c r="E52" s="73">
        <v>0</v>
      </c>
      <c r="F52" s="73">
        <v>0</v>
      </c>
      <c r="G52" s="90">
        <v>0</v>
      </c>
      <c r="H52" s="20"/>
      <c r="I52" s="462"/>
      <c r="J52" s="28" t="s">
        <v>5</v>
      </c>
      <c r="K52" s="29" t="s">
        <v>35</v>
      </c>
      <c r="L52" s="116">
        <v>0</v>
      </c>
      <c r="M52" s="114">
        <v>0</v>
      </c>
      <c r="N52" s="115">
        <v>0</v>
      </c>
    </row>
    <row r="53" spans="1:14" s="1" customFormat="1" ht="18" customHeight="1" x14ac:dyDescent="0.2">
      <c r="A53" s="210" t="s">
        <v>4</v>
      </c>
      <c r="B53" s="506" t="s">
        <v>54</v>
      </c>
      <c r="C53" s="507"/>
      <c r="D53" s="487"/>
      <c r="E53" s="215">
        <f>E54+E55+E56</f>
        <v>0</v>
      </c>
      <c r="F53" s="215">
        <f>F54+F55+F56</f>
        <v>52755188</v>
      </c>
      <c r="G53" s="231">
        <f>G54+G55+G56</f>
        <v>312856917</v>
      </c>
      <c r="H53" s="214" t="s">
        <v>4</v>
      </c>
      <c r="I53" s="506" t="s">
        <v>42</v>
      </c>
      <c r="J53" s="507"/>
      <c r="K53" s="487"/>
      <c r="L53" s="257">
        <f>L54+L55+L56</f>
        <v>155962426</v>
      </c>
      <c r="M53" s="258">
        <f>M54+M55+M56</f>
        <v>12865676</v>
      </c>
      <c r="N53" s="259">
        <f>N54+N55+N56</f>
        <v>434792849</v>
      </c>
    </row>
    <row r="54" spans="1:14" s="1" customFormat="1" ht="18" customHeight="1" x14ac:dyDescent="0.2">
      <c r="A54" s="217"/>
      <c r="B54" s="508" t="s">
        <v>109</v>
      </c>
      <c r="C54" s="218" t="s">
        <v>2</v>
      </c>
      <c r="D54" s="219" t="s">
        <v>11</v>
      </c>
      <c r="E54" s="221">
        <f t="shared" ref="E54:G56" si="5">E42+E46+E50</f>
        <v>0</v>
      </c>
      <c r="F54" s="221">
        <f t="shared" si="5"/>
        <v>52755188</v>
      </c>
      <c r="G54" s="232">
        <f t="shared" si="5"/>
        <v>312856917</v>
      </c>
      <c r="H54" s="233"/>
      <c r="I54" s="510" t="s">
        <v>110</v>
      </c>
      <c r="J54" s="218" t="s">
        <v>2</v>
      </c>
      <c r="K54" s="219" t="s">
        <v>11</v>
      </c>
      <c r="L54" s="263">
        <f t="shared" ref="L54:N56" si="6">L42+L46+L50</f>
        <v>155962426</v>
      </c>
      <c r="M54" s="264">
        <f t="shared" si="6"/>
        <v>12865676</v>
      </c>
      <c r="N54" s="265">
        <f t="shared" si="6"/>
        <v>434792849</v>
      </c>
    </row>
    <row r="55" spans="1:14" s="1" customFormat="1" ht="18" customHeight="1" x14ac:dyDescent="0.2">
      <c r="A55" s="217"/>
      <c r="B55" s="509"/>
      <c r="C55" s="218" t="s">
        <v>3</v>
      </c>
      <c r="D55" s="219" t="s">
        <v>36</v>
      </c>
      <c r="E55" s="221">
        <f t="shared" si="5"/>
        <v>0</v>
      </c>
      <c r="F55" s="221">
        <f t="shared" si="5"/>
        <v>0</v>
      </c>
      <c r="G55" s="232">
        <f t="shared" si="5"/>
        <v>0</v>
      </c>
      <c r="H55" s="233"/>
      <c r="I55" s="510"/>
      <c r="J55" s="218" t="s">
        <v>3</v>
      </c>
      <c r="K55" s="219" t="s">
        <v>36</v>
      </c>
      <c r="L55" s="263">
        <f t="shared" si="6"/>
        <v>0</v>
      </c>
      <c r="M55" s="264">
        <f t="shared" si="6"/>
        <v>0</v>
      </c>
      <c r="N55" s="265">
        <f t="shared" si="6"/>
        <v>0</v>
      </c>
    </row>
    <row r="56" spans="1:14" s="1" customFormat="1" ht="18" customHeight="1" x14ac:dyDescent="0.2">
      <c r="A56" s="242"/>
      <c r="B56" s="529"/>
      <c r="C56" s="218" t="s">
        <v>5</v>
      </c>
      <c r="D56" s="219" t="s">
        <v>35</v>
      </c>
      <c r="E56" s="221">
        <f t="shared" si="5"/>
        <v>0</v>
      </c>
      <c r="F56" s="221">
        <f t="shared" si="5"/>
        <v>0</v>
      </c>
      <c r="G56" s="232">
        <f t="shared" si="5"/>
        <v>0</v>
      </c>
      <c r="H56" s="266"/>
      <c r="I56" s="510"/>
      <c r="J56" s="218" t="s">
        <v>5</v>
      </c>
      <c r="K56" s="219" t="s">
        <v>35</v>
      </c>
      <c r="L56" s="263">
        <f t="shared" si="6"/>
        <v>0</v>
      </c>
      <c r="M56" s="264">
        <f t="shared" si="6"/>
        <v>0</v>
      </c>
      <c r="N56" s="265">
        <f t="shared" si="6"/>
        <v>0</v>
      </c>
    </row>
    <row r="57" spans="1:14" s="18" customFormat="1" ht="30" customHeight="1" thickBot="1" x14ac:dyDescent="0.25">
      <c r="A57" s="522" t="s">
        <v>145</v>
      </c>
      <c r="B57" s="523"/>
      <c r="C57" s="523"/>
      <c r="D57" s="524"/>
      <c r="E57" s="153">
        <f>L53-E53</f>
        <v>155962426</v>
      </c>
      <c r="F57" s="153"/>
      <c r="G57" s="154">
        <f>N53-G53</f>
        <v>121935932</v>
      </c>
      <c r="H57" s="522" t="s">
        <v>146</v>
      </c>
      <c r="I57" s="523"/>
      <c r="J57" s="523"/>
      <c r="K57" s="524"/>
      <c r="L57" s="157"/>
      <c r="M57" s="158">
        <f>F53-M53</f>
        <v>39889512</v>
      </c>
      <c r="N57" s="159"/>
    </row>
    <row r="58" spans="1:14" s="1" customFormat="1" ht="18" customHeight="1" x14ac:dyDescent="0.2">
      <c r="A58" s="235" t="s">
        <v>111</v>
      </c>
      <c r="B58" s="512" t="s">
        <v>112</v>
      </c>
      <c r="C58" s="513"/>
      <c r="D58" s="514"/>
      <c r="E58" s="237">
        <f>E59+E60+E61</f>
        <v>869574776</v>
      </c>
      <c r="F58" s="237">
        <f>F59+F60+F61</f>
        <v>2238611192</v>
      </c>
      <c r="G58" s="238">
        <f>G59+G60+G61</f>
        <v>1165144529</v>
      </c>
      <c r="H58" s="235" t="s">
        <v>111</v>
      </c>
      <c r="I58" s="515" t="s">
        <v>113</v>
      </c>
      <c r="J58" s="516"/>
      <c r="K58" s="516"/>
      <c r="L58" s="267">
        <f>L59+L60</f>
        <v>808228127</v>
      </c>
      <c r="M58" s="268">
        <f>M59+M60</f>
        <v>327315223</v>
      </c>
      <c r="N58" s="269">
        <f>N59+N60</f>
        <v>2416287808</v>
      </c>
    </row>
    <row r="59" spans="1:14" s="1" customFormat="1" ht="18" customHeight="1" x14ac:dyDescent="0.2">
      <c r="A59" s="217"/>
      <c r="B59" s="517" t="s">
        <v>114</v>
      </c>
      <c r="C59" s="218" t="s">
        <v>2</v>
      </c>
      <c r="D59" s="219" t="s">
        <v>11</v>
      </c>
      <c r="E59" s="221">
        <f t="shared" ref="E59:G61" si="7">E35+E54</f>
        <v>869574776</v>
      </c>
      <c r="F59" s="221">
        <f t="shared" si="7"/>
        <v>2238611192</v>
      </c>
      <c r="G59" s="240">
        <f t="shared" si="7"/>
        <v>1165144529</v>
      </c>
      <c r="H59" s="481"/>
      <c r="I59" s="521" t="s">
        <v>115</v>
      </c>
      <c r="J59" s="218" t="s">
        <v>2</v>
      </c>
      <c r="K59" s="219" t="s">
        <v>11</v>
      </c>
      <c r="L59" s="270">
        <f t="shared" ref="L59:N61" si="8">L35+L54</f>
        <v>801315627</v>
      </c>
      <c r="M59" s="264">
        <f t="shared" si="8"/>
        <v>320101798</v>
      </c>
      <c r="N59" s="271">
        <f t="shared" si="8"/>
        <v>2410963808</v>
      </c>
    </row>
    <row r="60" spans="1:14" s="1" customFormat="1" ht="18" customHeight="1" x14ac:dyDescent="0.2">
      <c r="A60" s="217"/>
      <c r="B60" s="518"/>
      <c r="C60" s="218" t="s">
        <v>3</v>
      </c>
      <c r="D60" s="219" t="s">
        <v>36</v>
      </c>
      <c r="E60" s="221">
        <f t="shared" si="7"/>
        <v>0</v>
      </c>
      <c r="F60" s="221">
        <f t="shared" si="7"/>
        <v>0</v>
      </c>
      <c r="G60" s="240">
        <f t="shared" si="7"/>
        <v>0</v>
      </c>
      <c r="H60" s="481"/>
      <c r="I60" s="521"/>
      <c r="J60" s="218" t="s">
        <v>3</v>
      </c>
      <c r="K60" s="219" t="s">
        <v>36</v>
      </c>
      <c r="L60" s="270">
        <f t="shared" si="8"/>
        <v>6912500</v>
      </c>
      <c r="M60" s="264">
        <f t="shared" si="8"/>
        <v>7213425</v>
      </c>
      <c r="N60" s="271">
        <f t="shared" si="8"/>
        <v>5324000</v>
      </c>
    </row>
    <row r="61" spans="1:14" s="1" customFormat="1" ht="18" customHeight="1" x14ac:dyDescent="0.2">
      <c r="A61" s="242"/>
      <c r="B61" s="519"/>
      <c r="C61" s="218" t="s">
        <v>5</v>
      </c>
      <c r="D61" s="219" t="s">
        <v>35</v>
      </c>
      <c r="E61" s="221">
        <f t="shared" si="7"/>
        <v>0</v>
      </c>
      <c r="F61" s="221">
        <f t="shared" si="7"/>
        <v>0</v>
      </c>
      <c r="G61" s="243">
        <f t="shared" si="7"/>
        <v>0</v>
      </c>
      <c r="H61" s="520"/>
      <c r="I61" s="521"/>
      <c r="J61" s="218" t="s">
        <v>5</v>
      </c>
      <c r="K61" s="219" t="s">
        <v>35</v>
      </c>
      <c r="L61" s="263">
        <f t="shared" si="8"/>
        <v>0</v>
      </c>
      <c r="M61" s="264">
        <f t="shared" si="8"/>
        <v>0</v>
      </c>
      <c r="N61" s="265">
        <f t="shared" si="8"/>
        <v>0</v>
      </c>
    </row>
    <row r="62" spans="1:14" s="18" customFormat="1" ht="30" customHeight="1" thickBot="1" x14ac:dyDescent="0.25">
      <c r="A62" s="522" t="s">
        <v>116</v>
      </c>
      <c r="B62" s="523"/>
      <c r="C62" s="523"/>
      <c r="D62" s="524"/>
      <c r="E62" s="153"/>
      <c r="F62" s="153"/>
      <c r="G62" s="154">
        <f>N58-G58</f>
        <v>1251143279</v>
      </c>
      <c r="H62" s="522" t="s">
        <v>117</v>
      </c>
      <c r="I62" s="523"/>
      <c r="J62" s="523"/>
      <c r="K62" s="524"/>
      <c r="L62" s="157">
        <f>E58-L58</f>
        <v>61346649</v>
      </c>
      <c r="M62" s="158">
        <f>F58-M58</f>
        <v>1911295969</v>
      </c>
      <c r="N62" s="159"/>
    </row>
    <row r="63" spans="1:14" s="1" customFormat="1" ht="18" customHeight="1" x14ac:dyDescent="0.2">
      <c r="A63" s="30" t="s">
        <v>118</v>
      </c>
      <c r="B63" s="503" t="s">
        <v>119</v>
      </c>
      <c r="C63" s="504"/>
      <c r="D63" s="505"/>
      <c r="E63" s="91">
        <f>E64+E65</f>
        <v>765182621</v>
      </c>
      <c r="F63" s="91">
        <f>F64+F65</f>
        <v>488860060</v>
      </c>
      <c r="G63" s="92">
        <f>G64+G65</f>
        <v>1785602784</v>
      </c>
      <c r="H63" s="30" t="s">
        <v>118</v>
      </c>
      <c r="I63" s="503" t="s">
        <v>120</v>
      </c>
      <c r="J63" s="504"/>
      <c r="K63" s="505"/>
      <c r="L63" s="120">
        <f>L64+L65</f>
        <v>353293210</v>
      </c>
      <c r="M63" s="121">
        <f>M64+M65</f>
        <v>341577006</v>
      </c>
      <c r="N63" s="122">
        <f>N64+N65</f>
        <v>534459505</v>
      </c>
    </row>
    <row r="64" spans="1:14" s="1" customFormat="1" ht="18" customHeight="1" x14ac:dyDescent="0.2">
      <c r="A64" s="44"/>
      <c r="B64" s="525" t="s">
        <v>121</v>
      </c>
      <c r="C64" s="28" t="s">
        <v>2</v>
      </c>
      <c r="D64" s="29" t="s">
        <v>122</v>
      </c>
      <c r="E64" s="315">
        <v>752738621</v>
      </c>
      <c r="F64" s="73">
        <v>473236060</v>
      </c>
      <c r="G64" s="321">
        <v>1785602784</v>
      </c>
      <c r="H64" s="44"/>
      <c r="I64" s="525" t="s">
        <v>123</v>
      </c>
      <c r="J64" s="28" t="s">
        <v>2</v>
      </c>
      <c r="K64" s="29" t="s">
        <v>124</v>
      </c>
      <c r="L64" s="316">
        <v>340849210</v>
      </c>
      <c r="M64" s="114">
        <v>329133006</v>
      </c>
      <c r="N64" s="318">
        <v>518835505</v>
      </c>
    </row>
    <row r="65" spans="1:14" s="1" customFormat="1" ht="18" customHeight="1" x14ac:dyDescent="0.2">
      <c r="A65" s="44"/>
      <c r="B65" s="526"/>
      <c r="C65" s="28" t="s">
        <v>3</v>
      </c>
      <c r="D65" s="29" t="s">
        <v>125</v>
      </c>
      <c r="E65" s="315">
        <v>12444000</v>
      </c>
      <c r="F65" s="73">
        <v>15624000</v>
      </c>
      <c r="G65" s="93">
        <v>0</v>
      </c>
      <c r="H65" s="44"/>
      <c r="I65" s="526"/>
      <c r="J65" s="28" t="s">
        <v>3</v>
      </c>
      <c r="K65" s="172" t="s">
        <v>126</v>
      </c>
      <c r="L65" s="315">
        <v>12444000</v>
      </c>
      <c r="M65" s="114">
        <v>12444000</v>
      </c>
      <c r="N65" s="318">
        <v>15624000</v>
      </c>
    </row>
    <row r="66" spans="1:14" s="13" customFormat="1" ht="18" customHeight="1" x14ac:dyDescent="0.2">
      <c r="A66" s="245" t="s">
        <v>127</v>
      </c>
      <c r="B66" s="484" t="s">
        <v>56</v>
      </c>
      <c r="C66" s="485"/>
      <c r="D66" s="486"/>
      <c r="E66" s="215">
        <f>E67+E68+E69</f>
        <v>1634757397</v>
      </c>
      <c r="F66" s="215">
        <f>F67+F68+F69</f>
        <v>2727471252</v>
      </c>
      <c r="G66" s="231">
        <f>G67+G68+G69</f>
        <v>2950747313</v>
      </c>
      <c r="H66" s="246" t="s">
        <v>127</v>
      </c>
      <c r="I66" s="484" t="s">
        <v>57</v>
      </c>
      <c r="J66" s="485"/>
      <c r="K66" s="486"/>
      <c r="L66" s="257">
        <f>L67+L68+L69</f>
        <v>1161521337</v>
      </c>
      <c r="M66" s="258">
        <f>M67+M68+M69</f>
        <v>668892229</v>
      </c>
      <c r="N66" s="259">
        <f>N67+N68+N69</f>
        <v>2950747313</v>
      </c>
    </row>
    <row r="67" spans="1:14" s="13" customFormat="1" ht="18" customHeight="1" x14ac:dyDescent="0.2">
      <c r="A67" s="248"/>
      <c r="B67" s="517" t="s">
        <v>128</v>
      </c>
      <c r="C67" s="218" t="s">
        <v>2</v>
      </c>
      <c r="D67" s="219" t="s">
        <v>11</v>
      </c>
      <c r="E67" s="221">
        <f>E59+E63</f>
        <v>1634757397</v>
      </c>
      <c r="F67" s="221">
        <f>F59+F63</f>
        <v>2727471252</v>
      </c>
      <c r="G67" s="243">
        <f>G59+G63</f>
        <v>2950747313</v>
      </c>
      <c r="H67" s="249"/>
      <c r="I67" s="517" t="s">
        <v>129</v>
      </c>
      <c r="J67" s="218" t="s">
        <v>2</v>
      </c>
      <c r="K67" s="219" t="s">
        <v>11</v>
      </c>
      <c r="L67" s="263">
        <f>L59+L63</f>
        <v>1154608837</v>
      </c>
      <c r="M67" s="264">
        <f>M59+M63</f>
        <v>661678804</v>
      </c>
      <c r="N67" s="265">
        <f>N59+N63</f>
        <v>2945423313</v>
      </c>
    </row>
    <row r="68" spans="1:14" s="13" customFormat="1" ht="18" customHeight="1" x14ac:dyDescent="0.2">
      <c r="A68" s="248"/>
      <c r="B68" s="518"/>
      <c r="C68" s="218" t="s">
        <v>3</v>
      </c>
      <c r="D68" s="219" t="s">
        <v>36</v>
      </c>
      <c r="E68" s="221">
        <f t="shared" ref="E68" si="9">E60</f>
        <v>0</v>
      </c>
      <c r="F68" s="221">
        <f t="shared" ref="E68:G69" si="10">F60</f>
        <v>0</v>
      </c>
      <c r="G68" s="243">
        <f>G60</f>
        <v>0</v>
      </c>
      <c r="H68" s="249"/>
      <c r="I68" s="518"/>
      <c r="J68" s="218" t="s">
        <v>3</v>
      </c>
      <c r="K68" s="219" t="s">
        <v>36</v>
      </c>
      <c r="L68" s="263">
        <f>L60</f>
        <v>6912500</v>
      </c>
      <c r="M68" s="264">
        <f>M60</f>
        <v>7213425</v>
      </c>
      <c r="N68" s="265">
        <f>N60</f>
        <v>5324000</v>
      </c>
    </row>
    <row r="69" spans="1:14" s="13" customFormat="1" ht="18" customHeight="1" thickBot="1" x14ac:dyDescent="0.25">
      <c r="A69" s="250"/>
      <c r="B69" s="527"/>
      <c r="C69" s="251" t="s">
        <v>5</v>
      </c>
      <c r="D69" s="252" t="s">
        <v>35</v>
      </c>
      <c r="E69" s="255">
        <f t="shared" si="10"/>
        <v>0</v>
      </c>
      <c r="F69" s="255">
        <f t="shared" si="10"/>
        <v>0</v>
      </c>
      <c r="G69" s="272">
        <f t="shared" si="10"/>
        <v>0</v>
      </c>
      <c r="H69" s="254"/>
      <c r="I69" s="527"/>
      <c r="J69" s="251" t="s">
        <v>5</v>
      </c>
      <c r="K69" s="252" t="s">
        <v>35</v>
      </c>
      <c r="L69" s="273">
        <v>0</v>
      </c>
      <c r="M69" s="274">
        <v>0</v>
      </c>
      <c r="N69" s="275">
        <v>0</v>
      </c>
    </row>
    <row r="72" spans="1:14" ht="20.25" x14ac:dyDescent="0.3">
      <c r="D72" s="65"/>
    </row>
  </sheetData>
  <mergeCells count="75">
    <mergeCell ref="B53:D53"/>
    <mergeCell ref="I53:K53"/>
    <mergeCell ref="B54:B56"/>
    <mergeCell ref="I54:I56"/>
    <mergeCell ref="B58:D58"/>
    <mergeCell ref="I58:K58"/>
    <mergeCell ref="A57:D57"/>
    <mergeCell ref="H57:K57"/>
    <mergeCell ref="B67:B69"/>
    <mergeCell ref="I67:I69"/>
    <mergeCell ref="B59:B61"/>
    <mergeCell ref="H59:H61"/>
    <mergeCell ref="I59:I61"/>
    <mergeCell ref="A62:D62"/>
    <mergeCell ref="H62:K62"/>
    <mergeCell ref="B63:D63"/>
    <mergeCell ref="I63:K63"/>
    <mergeCell ref="B64:B65"/>
    <mergeCell ref="I64:I65"/>
    <mergeCell ref="B66:D66"/>
    <mergeCell ref="I66:K66"/>
    <mergeCell ref="I45:I48"/>
    <mergeCell ref="J45:K45"/>
    <mergeCell ref="B45:B48"/>
    <mergeCell ref="C45:D45"/>
    <mergeCell ref="B49:B52"/>
    <mergeCell ref="C49:D49"/>
    <mergeCell ref="I49:I52"/>
    <mergeCell ref="J49:K49"/>
    <mergeCell ref="B35:B37"/>
    <mergeCell ref="H35:H37"/>
    <mergeCell ref="I35:I37"/>
    <mergeCell ref="B41:B44"/>
    <mergeCell ref="C41:D41"/>
    <mergeCell ref="I41:I44"/>
    <mergeCell ref="A39:N39"/>
    <mergeCell ref="B40:D40"/>
    <mergeCell ref="I40:K40"/>
    <mergeCell ref="A38:D38"/>
    <mergeCell ref="H38:K38"/>
    <mergeCell ref="J41:K41"/>
    <mergeCell ref="A28:G33"/>
    <mergeCell ref="I28:I33"/>
    <mergeCell ref="J28:K28"/>
    <mergeCell ref="B34:D34"/>
    <mergeCell ref="I34:K34"/>
    <mergeCell ref="J20:K20"/>
    <mergeCell ref="B24:B27"/>
    <mergeCell ref="C24:D24"/>
    <mergeCell ref="I24:I27"/>
    <mergeCell ref="J24:K24"/>
    <mergeCell ref="B20:B23"/>
    <mergeCell ref="C20:D20"/>
    <mergeCell ref="I20:I23"/>
    <mergeCell ref="B12:B15"/>
    <mergeCell ref="C12:D12"/>
    <mergeCell ref="I12:I15"/>
    <mergeCell ref="J12:K12"/>
    <mergeCell ref="B16:B19"/>
    <mergeCell ref="C16:D16"/>
    <mergeCell ref="I16:I19"/>
    <mergeCell ref="J16:K16"/>
    <mergeCell ref="B11:D11"/>
    <mergeCell ref="I11:K11"/>
    <mergeCell ref="K1:N1"/>
    <mergeCell ref="A3:N3"/>
    <mergeCell ref="A4:N4"/>
    <mergeCell ref="A5:N5"/>
    <mergeCell ref="A6:N6"/>
    <mergeCell ref="D7:K7"/>
    <mergeCell ref="A8:G8"/>
    <mergeCell ref="H8:N8"/>
    <mergeCell ref="C9:D9"/>
    <mergeCell ref="J9:K9"/>
    <mergeCell ref="A10:N10"/>
  </mergeCells>
  <pageMargins left="0" right="0" top="0.35433070866141736" bottom="0.15748031496062992" header="0.31496062992125984" footer="0.31496062992125984"/>
  <pageSetup paperSize="9" scale="74" orientation="landscape" r:id="rId1"/>
  <rowBreaks count="1" manualBreakCount="1">
    <brk id="3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Q69"/>
  <sheetViews>
    <sheetView topLeftCell="A49" zoomScale="106" zoomScaleNormal="106" workbookViewId="0">
      <selection activeCell="F66" sqref="F66"/>
    </sheetView>
  </sheetViews>
  <sheetFormatPr defaultRowHeight="12.75" x14ac:dyDescent="0.2"/>
  <cols>
    <col min="1" max="1" width="5.5703125" style="23" customWidth="1"/>
    <col min="2" max="2" width="4.28515625" style="23" customWidth="1"/>
    <col min="3" max="3" width="3.7109375" style="4" customWidth="1"/>
    <col min="4" max="4" width="40.7109375" style="4" customWidth="1"/>
    <col min="5" max="6" width="12.7109375" style="71" customWidth="1"/>
    <col min="7" max="7" width="12.7109375" style="84" customWidth="1"/>
    <col min="8" max="8" width="6.5703125" style="19" customWidth="1"/>
    <col min="9" max="9" width="4.28515625" style="19" customWidth="1"/>
    <col min="10" max="10" width="3.7109375" style="19" customWidth="1"/>
    <col min="11" max="11" width="42.7109375" style="4" customWidth="1"/>
    <col min="12" max="14" width="12.7109375" style="71" customWidth="1"/>
    <col min="15" max="16384" width="9.140625" style="4"/>
  </cols>
  <sheetData>
    <row r="1" spans="1:17" ht="14.25" x14ac:dyDescent="0.2">
      <c r="K1" s="445" t="s">
        <v>84</v>
      </c>
      <c r="L1" s="445"/>
      <c r="M1" s="445"/>
      <c r="N1" s="445"/>
    </row>
    <row r="2" spans="1:17" ht="14.25" x14ac:dyDescent="0.2">
      <c r="K2" s="39"/>
      <c r="L2" s="95"/>
      <c r="M2" s="95"/>
      <c r="N2" s="95"/>
    </row>
    <row r="3" spans="1:17" ht="15.95" customHeight="1" x14ac:dyDescent="0.25">
      <c r="A3" s="387" t="s">
        <v>182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Q3" s="4" t="s">
        <v>86</v>
      </c>
    </row>
    <row r="4" spans="1:17" ht="15.95" customHeight="1" x14ac:dyDescent="0.25">
      <c r="A4" s="387" t="s">
        <v>72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7" ht="15.95" customHeight="1" x14ac:dyDescent="0.25">
      <c r="A5" s="387" t="s">
        <v>55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17" ht="15.95" customHeight="1" x14ac:dyDescent="0.25">
      <c r="A6" s="387" t="s">
        <v>200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</row>
    <row r="7" spans="1:17" ht="15.95" customHeight="1" thickBot="1" x14ac:dyDescent="0.35">
      <c r="D7" s="444"/>
      <c r="E7" s="444"/>
      <c r="F7" s="444"/>
      <c r="G7" s="444"/>
      <c r="H7" s="444"/>
      <c r="I7" s="444"/>
      <c r="J7" s="444"/>
      <c r="K7" s="444"/>
      <c r="L7" s="96"/>
      <c r="M7" s="96"/>
      <c r="N7" s="94" t="s">
        <v>172</v>
      </c>
    </row>
    <row r="8" spans="1:17" s="12" customFormat="1" ht="21.95" customHeight="1" x14ac:dyDescent="0.2">
      <c r="A8" s="466" t="s">
        <v>73</v>
      </c>
      <c r="B8" s="467"/>
      <c r="C8" s="467"/>
      <c r="D8" s="467"/>
      <c r="E8" s="468"/>
      <c r="F8" s="468"/>
      <c r="G8" s="469"/>
      <c r="H8" s="470" t="s">
        <v>74</v>
      </c>
      <c r="I8" s="470"/>
      <c r="J8" s="470"/>
      <c r="K8" s="470"/>
      <c r="L8" s="470"/>
      <c r="M8" s="470"/>
      <c r="N8" s="471"/>
    </row>
    <row r="9" spans="1:17" s="12" customFormat="1" ht="42.75" customHeight="1" thickBot="1" x14ac:dyDescent="0.25">
      <c r="A9" s="145" t="s">
        <v>87</v>
      </c>
      <c r="B9" s="146" t="s">
        <v>88</v>
      </c>
      <c r="C9" s="472"/>
      <c r="D9" s="473"/>
      <c r="E9" s="147" t="s">
        <v>203</v>
      </c>
      <c r="F9" s="147" t="s">
        <v>204</v>
      </c>
      <c r="G9" s="148" t="s">
        <v>178</v>
      </c>
      <c r="H9" s="145" t="s">
        <v>87</v>
      </c>
      <c r="I9" s="146" t="s">
        <v>88</v>
      </c>
      <c r="J9" s="474"/>
      <c r="K9" s="475"/>
      <c r="L9" s="147" t="s">
        <v>203</v>
      </c>
      <c r="M9" s="147" t="s">
        <v>204</v>
      </c>
      <c r="N9" s="148" t="s">
        <v>178</v>
      </c>
    </row>
    <row r="10" spans="1:17" s="1" customFormat="1" ht="18" customHeight="1" x14ac:dyDescent="0.2">
      <c r="A10" s="476" t="s">
        <v>89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8"/>
    </row>
    <row r="11" spans="1:17" s="2" customFormat="1" ht="18" customHeight="1" x14ac:dyDescent="0.2">
      <c r="A11" s="25" t="s">
        <v>1</v>
      </c>
      <c r="B11" s="446" t="s">
        <v>90</v>
      </c>
      <c r="C11" s="447"/>
      <c r="D11" s="448"/>
      <c r="E11" s="85">
        <f>E12+E16+E20+E24</f>
        <v>35764456</v>
      </c>
      <c r="F11" s="86">
        <f>F12+F16+F20+F24</f>
        <v>25115469</v>
      </c>
      <c r="G11" s="87">
        <f>G12+G16+G20+G24</f>
        <v>960000</v>
      </c>
      <c r="H11" s="22" t="s">
        <v>1</v>
      </c>
      <c r="I11" s="449" t="s">
        <v>44</v>
      </c>
      <c r="J11" s="450"/>
      <c r="K11" s="451"/>
      <c r="L11" s="97">
        <f>L12+L16+L20+L24+L28</f>
        <v>365030320</v>
      </c>
      <c r="M11" s="97">
        <f>M12+M16+M20+M24+M28</f>
        <v>358925870</v>
      </c>
      <c r="N11" s="98">
        <f>N12+N16+N20+N24+N28</f>
        <v>517509505</v>
      </c>
    </row>
    <row r="12" spans="1:17" s="1" customFormat="1" ht="18" customHeight="1" x14ac:dyDescent="0.2">
      <c r="A12" s="26"/>
      <c r="B12" s="455" t="s">
        <v>91</v>
      </c>
      <c r="C12" s="458" t="s">
        <v>174</v>
      </c>
      <c r="D12" s="459"/>
      <c r="E12" s="85">
        <f>E13+E14+E15</f>
        <v>34566660</v>
      </c>
      <c r="F12" s="86">
        <f>F13+F14+F15</f>
        <v>22786569</v>
      </c>
      <c r="G12" s="88">
        <f>G13+G14+G15</f>
        <v>0</v>
      </c>
      <c r="H12" s="21"/>
      <c r="I12" s="460" t="s">
        <v>92</v>
      </c>
      <c r="J12" s="463" t="s">
        <v>40</v>
      </c>
      <c r="K12" s="463"/>
      <c r="L12" s="86">
        <f>L13+L14+L15</f>
        <v>274461312</v>
      </c>
      <c r="M12" s="86">
        <f>M13+M14+M15</f>
        <v>275695631</v>
      </c>
      <c r="N12" s="99">
        <f>N13+N14+N15</f>
        <v>402734928</v>
      </c>
    </row>
    <row r="13" spans="1:17" s="1" customFormat="1" ht="18" customHeight="1" x14ac:dyDescent="0.2">
      <c r="A13" s="26"/>
      <c r="B13" s="456"/>
      <c r="C13" s="28" t="s">
        <v>2</v>
      </c>
      <c r="D13" s="29" t="s">
        <v>11</v>
      </c>
      <c r="E13" s="313">
        <v>34566660</v>
      </c>
      <c r="F13" s="73">
        <v>22786569</v>
      </c>
      <c r="G13" s="90">
        <v>0</v>
      </c>
      <c r="H13" s="21"/>
      <c r="I13" s="461"/>
      <c r="J13" s="28" t="s">
        <v>2</v>
      </c>
      <c r="K13" s="29" t="s">
        <v>11</v>
      </c>
      <c r="L13" s="316">
        <v>274461312</v>
      </c>
      <c r="M13" s="73">
        <v>275695631</v>
      </c>
      <c r="N13" s="311">
        <v>402734928</v>
      </c>
    </row>
    <row r="14" spans="1:17" s="1" customFormat="1" ht="18" customHeight="1" x14ac:dyDescent="0.2">
      <c r="A14" s="26"/>
      <c r="B14" s="456"/>
      <c r="C14" s="28" t="s">
        <v>3</v>
      </c>
      <c r="D14" s="29" t="s">
        <v>36</v>
      </c>
      <c r="E14" s="313">
        <v>0</v>
      </c>
      <c r="F14" s="73">
        <v>0</v>
      </c>
      <c r="G14" s="90">
        <v>0</v>
      </c>
      <c r="H14" s="21"/>
      <c r="I14" s="461"/>
      <c r="J14" s="28" t="s">
        <v>3</v>
      </c>
      <c r="K14" s="29" t="s">
        <v>36</v>
      </c>
      <c r="L14" s="316">
        <v>0</v>
      </c>
      <c r="M14" s="73">
        <v>0</v>
      </c>
      <c r="N14" s="57">
        <v>0</v>
      </c>
    </row>
    <row r="15" spans="1:17" s="1" customFormat="1" ht="18" customHeight="1" x14ac:dyDescent="0.2">
      <c r="A15" s="26"/>
      <c r="B15" s="457"/>
      <c r="C15" s="28" t="s">
        <v>5</v>
      </c>
      <c r="D15" s="29" t="s">
        <v>35</v>
      </c>
      <c r="E15" s="314">
        <v>0</v>
      </c>
      <c r="F15" s="73">
        <v>0</v>
      </c>
      <c r="G15" s="90">
        <v>0</v>
      </c>
      <c r="H15" s="21"/>
      <c r="I15" s="462"/>
      <c r="J15" s="28" t="s">
        <v>5</v>
      </c>
      <c r="K15" s="29" t="s">
        <v>35</v>
      </c>
      <c r="L15" s="316">
        <v>0</v>
      </c>
      <c r="M15" s="73">
        <v>0</v>
      </c>
      <c r="N15" s="57">
        <v>0</v>
      </c>
    </row>
    <row r="16" spans="1:17" s="1" customFormat="1" ht="18" customHeight="1" x14ac:dyDescent="0.2">
      <c r="A16" s="26"/>
      <c r="B16" s="455" t="s">
        <v>93</v>
      </c>
      <c r="C16" s="458" t="s">
        <v>7</v>
      </c>
      <c r="D16" s="459"/>
      <c r="E16" s="132">
        <f>E17+E18+E19</f>
        <v>97000</v>
      </c>
      <c r="F16" s="86">
        <f>F17+F18+F19</f>
        <v>265000</v>
      </c>
      <c r="G16" s="88">
        <f>G17+G18+G19</f>
        <v>0</v>
      </c>
      <c r="H16" s="21"/>
      <c r="I16" s="460" t="s">
        <v>94</v>
      </c>
      <c r="J16" s="464" t="s">
        <v>43</v>
      </c>
      <c r="K16" s="464"/>
      <c r="L16" s="317">
        <f>L17+L18+L19</f>
        <v>41702723</v>
      </c>
      <c r="M16" s="86">
        <f>M17+M18+M19</f>
        <v>42138607</v>
      </c>
      <c r="N16" s="312">
        <f>N17+N18+N19</f>
        <v>59780095</v>
      </c>
    </row>
    <row r="17" spans="1:15" s="1" customFormat="1" ht="18" customHeight="1" x14ac:dyDescent="0.2">
      <c r="A17" s="26"/>
      <c r="B17" s="456"/>
      <c r="C17" s="28" t="s">
        <v>2</v>
      </c>
      <c r="D17" s="29" t="s">
        <v>11</v>
      </c>
      <c r="E17" s="314">
        <v>0</v>
      </c>
      <c r="F17" s="73">
        <v>0</v>
      </c>
      <c r="G17" s="90">
        <v>0</v>
      </c>
      <c r="H17" s="21"/>
      <c r="I17" s="461"/>
      <c r="J17" s="28" t="s">
        <v>2</v>
      </c>
      <c r="K17" s="29" t="s">
        <v>11</v>
      </c>
      <c r="L17" s="316">
        <v>41702723</v>
      </c>
      <c r="M17" s="73">
        <v>42138607</v>
      </c>
      <c r="N17" s="311">
        <v>59780095</v>
      </c>
    </row>
    <row r="18" spans="1:15" s="1" customFormat="1" ht="18" customHeight="1" x14ac:dyDescent="0.2">
      <c r="A18" s="26"/>
      <c r="B18" s="456"/>
      <c r="C18" s="28" t="s">
        <v>3</v>
      </c>
      <c r="D18" s="29" t="s">
        <v>36</v>
      </c>
      <c r="E18" s="314">
        <v>0</v>
      </c>
      <c r="F18" s="73">
        <v>0</v>
      </c>
      <c r="G18" s="90">
        <v>0</v>
      </c>
      <c r="H18" s="21"/>
      <c r="I18" s="461"/>
      <c r="J18" s="28" t="s">
        <v>3</v>
      </c>
      <c r="K18" s="29" t="s">
        <v>36</v>
      </c>
      <c r="L18" s="316">
        <v>0</v>
      </c>
      <c r="M18" s="73">
        <v>0</v>
      </c>
      <c r="N18" s="311">
        <v>0</v>
      </c>
    </row>
    <row r="19" spans="1:15" s="1" customFormat="1" ht="18" customHeight="1" x14ac:dyDescent="0.2">
      <c r="A19" s="26"/>
      <c r="B19" s="457"/>
      <c r="C19" s="28" t="s">
        <v>5</v>
      </c>
      <c r="D19" s="29" t="s">
        <v>35</v>
      </c>
      <c r="E19" s="313">
        <v>97000</v>
      </c>
      <c r="F19" s="73">
        <v>265000</v>
      </c>
      <c r="G19" s="90">
        <v>0</v>
      </c>
      <c r="H19" s="21"/>
      <c r="I19" s="462"/>
      <c r="J19" s="28" t="s">
        <v>5</v>
      </c>
      <c r="K19" s="29" t="s">
        <v>35</v>
      </c>
      <c r="L19" s="316">
        <v>0</v>
      </c>
      <c r="M19" s="73">
        <v>0</v>
      </c>
      <c r="N19" s="311">
        <v>0</v>
      </c>
    </row>
    <row r="20" spans="1:15" s="1" customFormat="1" ht="18" customHeight="1" x14ac:dyDescent="0.2">
      <c r="A20" s="26"/>
      <c r="B20" s="455" t="s">
        <v>95</v>
      </c>
      <c r="C20" s="458" t="s">
        <v>69</v>
      </c>
      <c r="D20" s="459"/>
      <c r="E20" s="112">
        <f>E21+E22+E23</f>
        <v>1100796</v>
      </c>
      <c r="F20" s="86">
        <f>F21+F22+F23</f>
        <v>2063900</v>
      </c>
      <c r="G20" s="88">
        <f>G21+G22+G23</f>
        <v>960000</v>
      </c>
      <c r="H20" s="21"/>
      <c r="I20" s="460" t="s">
        <v>96</v>
      </c>
      <c r="J20" s="465" t="s">
        <v>60</v>
      </c>
      <c r="K20" s="465"/>
      <c r="L20" s="317">
        <f>L21+L22+L23</f>
        <v>48866285</v>
      </c>
      <c r="M20" s="86">
        <f>M21+M22+M23</f>
        <v>35472201</v>
      </c>
      <c r="N20" s="312">
        <f>N21+N22+N23</f>
        <v>54994482</v>
      </c>
    </row>
    <row r="21" spans="1:15" s="1" customFormat="1" ht="18" customHeight="1" x14ac:dyDescent="0.2">
      <c r="A21" s="26"/>
      <c r="B21" s="456"/>
      <c r="C21" s="28" t="s">
        <v>2</v>
      </c>
      <c r="D21" s="29" t="s">
        <v>11</v>
      </c>
      <c r="E21" s="313">
        <v>1100796</v>
      </c>
      <c r="F21" s="73">
        <v>2063900</v>
      </c>
      <c r="G21" s="90">
        <v>960000</v>
      </c>
      <c r="H21" s="21"/>
      <c r="I21" s="461"/>
      <c r="J21" s="28" t="s">
        <v>2</v>
      </c>
      <c r="K21" s="29" t="s">
        <v>11</v>
      </c>
      <c r="L21" s="316">
        <v>48866285</v>
      </c>
      <c r="M21" s="73">
        <v>35472201</v>
      </c>
      <c r="N21" s="311">
        <v>54994482</v>
      </c>
      <c r="O21" s="31"/>
    </row>
    <row r="22" spans="1:15" s="1" customFormat="1" ht="18" customHeight="1" x14ac:dyDescent="0.2">
      <c r="A22" s="26"/>
      <c r="B22" s="456"/>
      <c r="C22" s="28" t="s">
        <v>3</v>
      </c>
      <c r="D22" s="29" t="s">
        <v>36</v>
      </c>
      <c r="E22" s="89">
        <v>0</v>
      </c>
      <c r="F22" s="73">
        <v>0</v>
      </c>
      <c r="G22" s="90">
        <v>0</v>
      </c>
      <c r="H22" s="21"/>
      <c r="I22" s="461"/>
      <c r="J22" s="28" t="s">
        <v>3</v>
      </c>
      <c r="K22" s="29" t="s">
        <v>36</v>
      </c>
      <c r="L22" s="100">
        <v>0</v>
      </c>
      <c r="M22" s="73">
        <v>0</v>
      </c>
      <c r="N22" s="311">
        <v>0</v>
      </c>
    </row>
    <row r="23" spans="1:15" s="1" customFormat="1" ht="18" customHeight="1" x14ac:dyDescent="0.2">
      <c r="A23" s="26"/>
      <c r="B23" s="457"/>
      <c r="C23" s="28" t="s">
        <v>5</v>
      </c>
      <c r="D23" s="29" t="s">
        <v>35</v>
      </c>
      <c r="E23" s="89">
        <v>0</v>
      </c>
      <c r="F23" s="73">
        <v>0</v>
      </c>
      <c r="G23" s="90">
        <v>0</v>
      </c>
      <c r="H23" s="21"/>
      <c r="I23" s="462"/>
      <c r="J23" s="28" t="s">
        <v>5</v>
      </c>
      <c r="K23" s="29" t="s">
        <v>35</v>
      </c>
      <c r="L23" s="100">
        <v>0</v>
      </c>
      <c r="M23" s="73">
        <v>0</v>
      </c>
      <c r="N23" s="311">
        <v>0</v>
      </c>
    </row>
    <row r="24" spans="1:15" s="1" customFormat="1" ht="18" customHeight="1" x14ac:dyDescent="0.2">
      <c r="A24" s="26"/>
      <c r="B24" s="455" t="s">
        <v>97</v>
      </c>
      <c r="C24" s="498" t="s">
        <v>76</v>
      </c>
      <c r="D24" s="499"/>
      <c r="E24" s="85">
        <f>E25+E26+E27</f>
        <v>0</v>
      </c>
      <c r="F24" s="86">
        <f>F25+F26+F27</f>
        <v>0</v>
      </c>
      <c r="G24" s="88">
        <f>G25+G26+G27</f>
        <v>0</v>
      </c>
      <c r="H24" s="21"/>
      <c r="I24" s="460" t="s">
        <v>98</v>
      </c>
      <c r="J24" s="463" t="s">
        <v>9</v>
      </c>
      <c r="K24" s="463"/>
      <c r="L24" s="101">
        <f>L25+L26+L27</f>
        <v>0</v>
      </c>
      <c r="M24" s="86">
        <f>M25+M26+M27</f>
        <v>0</v>
      </c>
      <c r="N24" s="312">
        <f>N25+N26+N27</f>
        <v>0</v>
      </c>
    </row>
    <row r="25" spans="1:15" s="1" customFormat="1" ht="18" customHeight="1" x14ac:dyDescent="0.2">
      <c r="A25" s="26"/>
      <c r="B25" s="456"/>
      <c r="C25" s="28" t="s">
        <v>2</v>
      </c>
      <c r="D25" s="29" t="s">
        <v>11</v>
      </c>
      <c r="E25" s="89">
        <v>0</v>
      </c>
      <c r="F25" s="73">
        <v>0</v>
      </c>
      <c r="G25" s="90">
        <v>0</v>
      </c>
      <c r="H25" s="21"/>
      <c r="I25" s="461"/>
      <c r="J25" s="28" t="s">
        <v>2</v>
      </c>
      <c r="K25" s="29" t="s">
        <v>11</v>
      </c>
      <c r="L25" s="100">
        <v>0</v>
      </c>
      <c r="M25" s="73">
        <v>0</v>
      </c>
      <c r="N25" s="311">
        <v>0</v>
      </c>
    </row>
    <row r="26" spans="1:15" s="1" customFormat="1" ht="18" customHeight="1" x14ac:dyDescent="0.2">
      <c r="A26" s="26"/>
      <c r="B26" s="456"/>
      <c r="C26" s="28" t="s">
        <v>3</v>
      </c>
      <c r="D26" s="29" t="s">
        <v>36</v>
      </c>
      <c r="E26" s="89">
        <v>0</v>
      </c>
      <c r="F26" s="73">
        <v>0</v>
      </c>
      <c r="G26" s="90">
        <v>0</v>
      </c>
      <c r="H26" s="21"/>
      <c r="I26" s="461"/>
      <c r="J26" s="28" t="s">
        <v>3</v>
      </c>
      <c r="K26" s="29" t="s">
        <v>36</v>
      </c>
      <c r="L26" s="100">
        <v>0</v>
      </c>
      <c r="M26" s="73">
        <v>0</v>
      </c>
      <c r="N26" s="311">
        <v>0</v>
      </c>
    </row>
    <row r="27" spans="1:15" s="1" customFormat="1" ht="18" customHeight="1" x14ac:dyDescent="0.2">
      <c r="A27" s="27"/>
      <c r="B27" s="457"/>
      <c r="C27" s="28" t="s">
        <v>5</v>
      </c>
      <c r="D27" s="29" t="s">
        <v>35</v>
      </c>
      <c r="E27" s="89">
        <v>0</v>
      </c>
      <c r="F27" s="73">
        <v>0</v>
      </c>
      <c r="G27" s="90">
        <v>0</v>
      </c>
      <c r="H27" s="21"/>
      <c r="I27" s="462"/>
      <c r="J27" s="28" t="s">
        <v>5</v>
      </c>
      <c r="K27" s="29" t="s">
        <v>35</v>
      </c>
      <c r="L27" s="100">
        <v>0</v>
      </c>
      <c r="M27" s="73">
        <v>0</v>
      </c>
      <c r="N27" s="311">
        <v>0</v>
      </c>
    </row>
    <row r="28" spans="1:15" s="1" customFormat="1" ht="18" customHeight="1" x14ac:dyDescent="0.2">
      <c r="A28" s="489"/>
      <c r="B28" s="490"/>
      <c r="C28" s="490"/>
      <c r="D28" s="490"/>
      <c r="E28" s="490"/>
      <c r="F28" s="490"/>
      <c r="G28" s="491"/>
      <c r="H28" s="21"/>
      <c r="I28" s="460" t="s">
        <v>99</v>
      </c>
      <c r="J28" s="465" t="s">
        <v>37</v>
      </c>
      <c r="K28" s="465"/>
      <c r="L28" s="101">
        <f>L29+L32+L33</f>
        <v>0</v>
      </c>
      <c r="M28" s="86">
        <f>M29+M32+M33</f>
        <v>5619431</v>
      </c>
      <c r="N28" s="312">
        <f>N29+N32+N33</f>
        <v>0</v>
      </c>
    </row>
    <row r="29" spans="1:15" s="1" customFormat="1" ht="18" customHeight="1" x14ac:dyDescent="0.2">
      <c r="A29" s="492"/>
      <c r="B29" s="493"/>
      <c r="C29" s="493"/>
      <c r="D29" s="493"/>
      <c r="E29" s="493"/>
      <c r="F29" s="493"/>
      <c r="G29" s="494"/>
      <c r="H29" s="21"/>
      <c r="I29" s="461"/>
      <c r="J29" s="28" t="s">
        <v>2</v>
      </c>
      <c r="K29" s="29" t="s">
        <v>11</v>
      </c>
      <c r="L29" s="100">
        <v>0</v>
      </c>
      <c r="M29" s="73">
        <v>5619431</v>
      </c>
      <c r="N29" s="311">
        <v>0</v>
      </c>
    </row>
    <row r="30" spans="1:15" s="1" customFormat="1" ht="18" customHeight="1" x14ac:dyDescent="0.2">
      <c r="A30" s="492"/>
      <c r="B30" s="493"/>
      <c r="C30" s="493"/>
      <c r="D30" s="493"/>
      <c r="E30" s="493"/>
      <c r="F30" s="493"/>
      <c r="G30" s="494"/>
      <c r="H30" s="21"/>
      <c r="I30" s="461"/>
      <c r="J30" s="28" t="s">
        <v>147</v>
      </c>
      <c r="K30" s="67" t="s">
        <v>149</v>
      </c>
      <c r="L30" s="102">
        <v>0</v>
      </c>
      <c r="M30" s="103">
        <v>0</v>
      </c>
      <c r="N30" s="104">
        <v>0</v>
      </c>
    </row>
    <row r="31" spans="1:15" s="1" customFormat="1" ht="18" customHeight="1" x14ac:dyDescent="0.2">
      <c r="A31" s="492"/>
      <c r="B31" s="493"/>
      <c r="C31" s="493"/>
      <c r="D31" s="493"/>
      <c r="E31" s="493"/>
      <c r="F31" s="493"/>
      <c r="G31" s="494"/>
      <c r="H31" s="21"/>
      <c r="I31" s="461"/>
      <c r="J31" s="28" t="s">
        <v>148</v>
      </c>
      <c r="K31" s="67" t="s">
        <v>150</v>
      </c>
      <c r="L31" s="102">
        <v>0</v>
      </c>
      <c r="M31" s="103">
        <v>0</v>
      </c>
      <c r="N31" s="104">
        <v>0</v>
      </c>
    </row>
    <row r="32" spans="1:15" s="1" customFormat="1" ht="18" customHeight="1" x14ac:dyDescent="0.2">
      <c r="A32" s="492"/>
      <c r="B32" s="493"/>
      <c r="C32" s="493"/>
      <c r="D32" s="493"/>
      <c r="E32" s="493"/>
      <c r="F32" s="493"/>
      <c r="G32" s="494"/>
      <c r="H32" s="21"/>
      <c r="I32" s="461"/>
      <c r="J32" s="28" t="s">
        <v>3</v>
      </c>
      <c r="K32" s="29" t="s">
        <v>36</v>
      </c>
      <c r="L32" s="100">
        <v>0</v>
      </c>
      <c r="M32" s="73">
        <v>0</v>
      </c>
      <c r="N32" s="57">
        <v>0</v>
      </c>
    </row>
    <row r="33" spans="1:14" s="1" customFormat="1" ht="18" customHeight="1" x14ac:dyDescent="0.2">
      <c r="A33" s="495"/>
      <c r="B33" s="496"/>
      <c r="C33" s="496"/>
      <c r="D33" s="496"/>
      <c r="E33" s="496"/>
      <c r="F33" s="496"/>
      <c r="G33" s="497"/>
      <c r="H33" s="20"/>
      <c r="I33" s="462"/>
      <c r="J33" s="28" t="s">
        <v>5</v>
      </c>
      <c r="K33" s="29" t="s">
        <v>35</v>
      </c>
      <c r="L33" s="100">
        <v>0</v>
      </c>
      <c r="M33" s="73">
        <v>0</v>
      </c>
      <c r="N33" s="57">
        <v>0</v>
      </c>
    </row>
    <row r="34" spans="1:14" s="1" customFormat="1" ht="18" customHeight="1" x14ac:dyDescent="0.2">
      <c r="A34" s="210" t="s">
        <v>1</v>
      </c>
      <c r="B34" s="484" t="s">
        <v>51</v>
      </c>
      <c r="C34" s="485"/>
      <c r="D34" s="486"/>
      <c r="E34" s="230">
        <f>E35+E36+E37</f>
        <v>35764456</v>
      </c>
      <c r="F34" s="215">
        <f>F35+F36+F37</f>
        <v>25115469</v>
      </c>
      <c r="G34" s="213">
        <f>G35+G36+G37</f>
        <v>960000</v>
      </c>
      <c r="H34" s="214" t="s">
        <v>1</v>
      </c>
      <c r="I34" s="487" t="s">
        <v>41</v>
      </c>
      <c r="J34" s="488"/>
      <c r="K34" s="488"/>
      <c r="L34" s="276">
        <f>+L35+L36+L37</f>
        <v>365030320</v>
      </c>
      <c r="M34" s="215">
        <f>+M35+M36+M37</f>
        <v>358925870</v>
      </c>
      <c r="N34" s="277">
        <f>+N35+N36+N37</f>
        <v>517509505</v>
      </c>
    </row>
    <row r="35" spans="1:14" s="1" customFormat="1" ht="18" customHeight="1" x14ac:dyDescent="0.2">
      <c r="A35" s="217"/>
      <c r="B35" s="479" t="s">
        <v>100</v>
      </c>
      <c r="C35" s="218" t="s">
        <v>2</v>
      </c>
      <c r="D35" s="219" t="s">
        <v>11</v>
      </c>
      <c r="E35" s="260">
        <f t="shared" ref="E35:G37" si="0">E13+E17+E21+E25</f>
        <v>35667456</v>
      </c>
      <c r="F35" s="261">
        <f t="shared" si="0"/>
        <v>24850469</v>
      </c>
      <c r="G35" s="262">
        <f t="shared" si="0"/>
        <v>960000</v>
      </c>
      <c r="H35" s="481"/>
      <c r="I35" s="482" t="s">
        <v>101</v>
      </c>
      <c r="J35" s="218" t="s">
        <v>2</v>
      </c>
      <c r="K35" s="219" t="s">
        <v>11</v>
      </c>
      <c r="L35" s="244">
        <f>L13+L17+L21+L25+L29</f>
        <v>365030320</v>
      </c>
      <c r="M35" s="221">
        <f>M13+M17+M21+M25+M29</f>
        <v>358925870</v>
      </c>
      <c r="N35" s="278">
        <f>N13+N17+N21+N25+N29</f>
        <v>517509505</v>
      </c>
    </row>
    <row r="36" spans="1:14" s="1" customFormat="1" ht="18" customHeight="1" x14ac:dyDescent="0.2">
      <c r="A36" s="217"/>
      <c r="B36" s="480"/>
      <c r="C36" s="218" t="s">
        <v>3</v>
      </c>
      <c r="D36" s="219" t="s">
        <v>36</v>
      </c>
      <c r="E36" s="260">
        <f t="shared" si="0"/>
        <v>0</v>
      </c>
      <c r="F36" s="261">
        <f t="shared" si="0"/>
        <v>0</v>
      </c>
      <c r="G36" s="262">
        <f t="shared" si="0"/>
        <v>0</v>
      </c>
      <c r="H36" s="481"/>
      <c r="I36" s="482"/>
      <c r="J36" s="218" t="s">
        <v>3</v>
      </c>
      <c r="K36" s="219" t="s">
        <v>36</v>
      </c>
      <c r="L36" s="244">
        <f t="shared" ref="L36:N37" si="1">L14+L18+L22+L26+L32</f>
        <v>0</v>
      </c>
      <c r="M36" s="221">
        <f t="shared" si="1"/>
        <v>0</v>
      </c>
      <c r="N36" s="278">
        <f t="shared" si="1"/>
        <v>0</v>
      </c>
    </row>
    <row r="37" spans="1:14" s="1" customFormat="1" ht="18" customHeight="1" x14ac:dyDescent="0.2">
      <c r="A37" s="242"/>
      <c r="B37" s="528"/>
      <c r="C37" s="218" t="s">
        <v>5</v>
      </c>
      <c r="D37" s="219" t="s">
        <v>35</v>
      </c>
      <c r="E37" s="260">
        <f t="shared" si="0"/>
        <v>97000</v>
      </c>
      <c r="F37" s="261">
        <f t="shared" si="0"/>
        <v>265000</v>
      </c>
      <c r="G37" s="262">
        <f t="shared" si="0"/>
        <v>0</v>
      </c>
      <c r="H37" s="520"/>
      <c r="I37" s="482"/>
      <c r="J37" s="218" t="s">
        <v>5</v>
      </c>
      <c r="K37" s="219" t="s">
        <v>35</v>
      </c>
      <c r="L37" s="244">
        <f t="shared" si="1"/>
        <v>0</v>
      </c>
      <c r="M37" s="221">
        <f t="shared" si="1"/>
        <v>0</v>
      </c>
      <c r="N37" s="278">
        <f t="shared" si="1"/>
        <v>0</v>
      </c>
    </row>
    <row r="38" spans="1:14" s="18" customFormat="1" ht="30" customHeight="1" thickBot="1" x14ac:dyDescent="0.25">
      <c r="A38" s="530" t="s">
        <v>143</v>
      </c>
      <c r="B38" s="531"/>
      <c r="C38" s="531"/>
      <c r="D38" s="532"/>
      <c r="E38" s="153">
        <f>L34-E34</f>
        <v>329265864</v>
      </c>
      <c r="F38" s="153">
        <f>M34-F34</f>
        <v>333810401</v>
      </c>
      <c r="G38" s="154">
        <f>N34-G34</f>
        <v>516549505</v>
      </c>
      <c r="H38" s="522" t="s">
        <v>144</v>
      </c>
      <c r="I38" s="523"/>
      <c r="J38" s="523"/>
      <c r="K38" s="524"/>
      <c r="L38" s="160"/>
      <c r="M38" s="153"/>
      <c r="N38" s="161"/>
    </row>
    <row r="39" spans="1:14" s="1" customFormat="1" ht="18" customHeight="1" x14ac:dyDescent="0.2">
      <c r="A39" s="476" t="s">
        <v>75</v>
      </c>
      <c r="B39" s="477"/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  <c r="N39" s="478"/>
    </row>
    <row r="40" spans="1:14" s="1" customFormat="1" ht="18" customHeight="1" x14ac:dyDescent="0.2">
      <c r="A40" s="25" t="s">
        <v>4</v>
      </c>
      <c r="B40" s="446" t="s">
        <v>52</v>
      </c>
      <c r="C40" s="447"/>
      <c r="D40" s="448"/>
      <c r="E40" s="86">
        <f>E41+E45+E49</f>
        <v>0</v>
      </c>
      <c r="F40" s="86">
        <f>F41+F45+F49</f>
        <v>0</v>
      </c>
      <c r="G40" s="87">
        <f>G41+G45+G49</f>
        <v>0</v>
      </c>
      <c r="H40" s="22" t="s">
        <v>4</v>
      </c>
      <c r="I40" s="449" t="s">
        <v>45</v>
      </c>
      <c r="J40" s="450"/>
      <c r="K40" s="451"/>
      <c r="L40" s="105">
        <f>L41+L45+L49</f>
        <v>2106897</v>
      </c>
      <c r="M40" s="97">
        <f>M41+M45+M49</f>
        <v>0</v>
      </c>
      <c r="N40" s="98">
        <f>N41+N45+N49</f>
        <v>2286000</v>
      </c>
    </row>
    <row r="41" spans="1:14" s="1" customFormat="1" ht="18" customHeight="1" x14ac:dyDescent="0.2">
      <c r="A41" s="26"/>
      <c r="B41" s="455" t="s">
        <v>102</v>
      </c>
      <c r="C41" s="458" t="s">
        <v>177</v>
      </c>
      <c r="D41" s="459"/>
      <c r="E41" s="86">
        <f>E42+E43+E44</f>
        <v>0</v>
      </c>
      <c r="F41" s="86">
        <f>F42+F43+F44</f>
        <v>0</v>
      </c>
      <c r="G41" s="88">
        <f>G42+G43+G44</f>
        <v>0</v>
      </c>
      <c r="H41" s="21"/>
      <c r="I41" s="460" t="s">
        <v>103</v>
      </c>
      <c r="J41" s="498" t="s">
        <v>38</v>
      </c>
      <c r="K41" s="499"/>
      <c r="L41" s="101">
        <f>L42+L43+L44</f>
        <v>2106897</v>
      </c>
      <c r="M41" s="86">
        <f>M42+M43+M44</f>
        <v>0</v>
      </c>
      <c r="N41" s="99">
        <f>N42+N43+N44</f>
        <v>2286000</v>
      </c>
    </row>
    <row r="42" spans="1:14" s="1" customFormat="1" ht="18" customHeight="1" x14ac:dyDescent="0.2">
      <c r="A42" s="26"/>
      <c r="B42" s="456"/>
      <c r="C42" s="28" t="s">
        <v>2</v>
      </c>
      <c r="D42" s="29" t="s">
        <v>11</v>
      </c>
      <c r="E42" s="73">
        <v>0</v>
      </c>
      <c r="F42" s="73">
        <v>0</v>
      </c>
      <c r="G42" s="90">
        <v>0</v>
      </c>
      <c r="H42" s="21"/>
      <c r="I42" s="461"/>
      <c r="J42" s="28" t="s">
        <v>2</v>
      </c>
      <c r="K42" s="29" t="s">
        <v>11</v>
      </c>
      <c r="L42" s="100">
        <v>2106897</v>
      </c>
      <c r="M42" s="73">
        <v>0</v>
      </c>
      <c r="N42" s="57">
        <v>2286000</v>
      </c>
    </row>
    <row r="43" spans="1:14" s="1" customFormat="1" ht="18" customHeight="1" x14ac:dyDescent="0.2">
      <c r="A43" s="26"/>
      <c r="B43" s="456"/>
      <c r="C43" s="28" t="s">
        <v>3</v>
      </c>
      <c r="D43" s="29" t="s">
        <v>36</v>
      </c>
      <c r="E43" s="73">
        <v>0</v>
      </c>
      <c r="F43" s="73">
        <v>0</v>
      </c>
      <c r="G43" s="90">
        <v>0</v>
      </c>
      <c r="H43" s="21"/>
      <c r="I43" s="461"/>
      <c r="J43" s="28" t="s">
        <v>3</v>
      </c>
      <c r="K43" s="29" t="s">
        <v>36</v>
      </c>
      <c r="L43" s="100">
        <v>0</v>
      </c>
      <c r="M43" s="73">
        <v>0</v>
      </c>
      <c r="N43" s="57">
        <v>0</v>
      </c>
    </row>
    <row r="44" spans="1:14" s="1" customFormat="1" ht="18" customHeight="1" x14ac:dyDescent="0.2">
      <c r="A44" s="26"/>
      <c r="B44" s="457"/>
      <c r="C44" s="28" t="s">
        <v>5</v>
      </c>
      <c r="D44" s="29" t="s">
        <v>35</v>
      </c>
      <c r="E44" s="73">
        <v>0</v>
      </c>
      <c r="F44" s="73">
        <v>0</v>
      </c>
      <c r="G44" s="90">
        <v>0</v>
      </c>
      <c r="H44" s="21"/>
      <c r="I44" s="462"/>
      <c r="J44" s="28" t="s">
        <v>5</v>
      </c>
      <c r="K44" s="29" t="s">
        <v>35</v>
      </c>
      <c r="L44" s="100">
        <v>0</v>
      </c>
      <c r="M44" s="73">
        <v>0</v>
      </c>
      <c r="N44" s="57">
        <v>0</v>
      </c>
    </row>
    <row r="45" spans="1:14" s="1" customFormat="1" ht="18" customHeight="1" x14ac:dyDescent="0.2">
      <c r="A45" s="26"/>
      <c r="B45" s="455" t="s">
        <v>104</v>
      </c>
      <c r="C45" s="458" t="s">
        <v>53</v>
      </c>
      <c r="D45" s="459"/>
      <c r="E45" s="86">
        <f>E46+E47+E48</f>
        <v>0</v>
      </c>
      <c r="F45" s="86">
        <f>F46+F47+F48</f>
        <v>0</v>
      </c>
      <c r="G45" s="88">
        <f>G46+G47+G48</f>
        <v>0</v>
      </c>
      <c r="H45" s="21"/>
      <c r="I45" s="460" t="s">
        <v>105</v>
      </c>
      <c r="J45" s="458" t="s">
        <v>39</v>
      </c>
      <c r="K45" s="459"/>
      <c r="L45" s="101">
        <f>L46+L47+L48</f>
        <v>0</v>
      </c>
      <c r="M45" s="86">
        <f>M46+M47+M48</f>
        <v>0</v>
      </c>
      <c r="N45" s="99">
        <f>N46+N47+N48</f>
        <v>0</v>
      </c>
    </row>
    <row r="46" spans="1:14" s="1" customFormat="1" ht="18" customHeight="1" x14ac:dyDescent="0.2">
      <c r="A46" s="26"/>
      <c r="B46" s="456"/>
      <c r="C46" s="28" t="s">
        <v>2</v>
      </c>
      <c r="D46" s="29" t="s">
        <v>11</v>
      </c>
      <c r="E46" s="73">
        <v>0</v>
      </c>
      <c r="F46" s="73">
        <v>0</v>
      </c>
      <c r="G46" s="90">
        <v>0</v>
      </c>
      <c r="H46" s="21"/>
      <c r="I46" s="461"/>
      <c r="J46" s="28" t="s">
        <v>2</v>
      </c>
      <c r="K46" s="29" t="s">
        <v>11</v>
      </c>
      <c r="L46" s="100">
        <v>0</v>
      </c>
      <c r="M46" s="73">
        <v>0</v>
      </c>
      <c r="N46" s="57">
        <v>0</v>
      </c>
    </row>
    <row r="47" spans="1:14" s="1" customFormat="1" ht="18" customHeight="1" x14ac:dyDescent="0.2">
      <c r="A47" s="26"/>
      <c r="B47" s="456"/>
      <c r="C47" s="28" t="s">
        <v>3</v>
      </c>
      <c r="D47" s="29" t="s">
        <v>36</v>
      </c>
      <c r="E47" s="73">
        <v>0</v>
      </c>
      <c r="F47" s="73">
        <v>0</v>
      </c>
      <c r="G47" s="90">
        <v>0</v>
      </c>
      <c r="H47" s="21"/>
      <c r="I47" s="461"/>
      <c r="J47" s="28" t="s">
        <v>3</v>
      </c>
      <c r="K47" s="29" t="s">
        <v>36</v>
      </c>
      <c r="L47" s="100">
        <v>0</v>
      </c>
      <c r="M47" s="73">
        <v>0</v>
      </c>
      <c r="N47" s="57">
        <v>0</v>
      </c>
    </row>
    <row r="48" spans="1:14" s="1" customFormat="1" ht="18" customHeight="1" x14ac:dyDescent="0.2">
      <c r="A48" s="26"/>
      <c r="B48" s="457"/>
      <c r="C48" s="28" t="s">
        <v>5</v>
      </c>
      <c r="D48" s="29" t="s">
        <v>35</v>
      </c>
      <c r="E48" s="73">
        <v>0</v>
      </c>
      <c r="F48" s="73">
        <v>0</v>
      </c>
      <c r="G48" s="90">
        <v>0</v>
      </c>
      <c r="H48" s="21"/>
      <c r="I48" s="462"/>
      <c r="J48" s="28" t="s">
        <v>5</v>
      </c>
      <c r="K48" s="29" t="s">
        <v>35</v>
      </c>
      <c r="L48" s="100">
        <v>0</v>
      </c>
      <c r="M48" s="73">
        <v>0</v>
      </c>
      <c r="N48" s="57">
        <v>0</v>
      </c>
    </row>
    <row r="49" spans="1:14" s="1" customFormat="1" ht="18" customHeight="1" x14ac:dyDescent="0.2">
      <c r="A49" s="26"/>
      <c r="B49" s="455" t="s">
        <v>106</v>
      </c>
      <c r="C49" s="498" t="s">
        <v>78</v>
      </c>
      <c r="D49" s="499"/>
      <c r="E49" s="86">
        <f>E50+E51+E52</f>
        <v>0</v>
      </c>
      <c r="F49" s="86">
        <f>F50+F51+F52</f>
        <v>0</v>
      </c>
      <c r="G49" s="88">
        <f>G50+G51+G52</f>
        <v>0</v>
      </c>
      <c r="H49" s="21"/>
      <c r="I49" s="460" t="s">
        <v>107</v>
      </c>
      <c r="J49" s="465" t="s">
        <v>108</v>
      </c>
      <c r="K49" s="465"/>
      <c r="L49" s="101">
        <f>L50+L51+L52</f>
        <v>0</v>
      </c>
      <c r="M49" s="86">
        <f>M50+M51+M52</f>
        <v>0</v>
      </c>
      <c r="N49" s="99">
        <f>N50+N51+N52</f>
        <v>0</v>
      </c>
    </row>
    <row r="50" spans="1:14" s="1" customFormat="1" ht="18" customHeight="1" x14ac:dyDescent="0.2">
      <c r="A50" s="26"/>
      <c r="B50" s="456"/>
      <c r="C50" s="28" t="s">
        <v>2</v>
      </c>
      <c r="D50" s="29" t="s">
        <v>11</v>
      </c>
      <c r="E50" s="73">
        <v>0</v>
      </c>
      <c r="F50" s="73">
        <v>0</v>
      </c>
      <c r="G50" s="90">
        <v>0</v>
      </c>
      <c r="H50" s="21"/>
      <c r="I50" s="461"/>
      <c r="J50" s="28" t="s">
        <v>2</v>
      </c>
      <c r="K50" s="29" t="s">
        <v>11</v>
      </c>
      <c r="L50" s="100">
        <v>0</v>
      </c>
      <c r="M50" s="73">
        <v>0</v>
      </c>
      <c r="N50" s="57">
        <v>0</v>
      </c>
    </row>
    <row r="51" spans="1:14" s="1" customFormat="1" ht="18" customHeight="1" x14ac:dyDescent="0.2">
      <c r="A51" s="26"/>
      <c r="B51" s="456"/>
      <c r="C51" s="28" t="s">
        <v>3</v>
      </c>
      <c r="D51" s="29" t="s">
        <v>36</v>
      </c>
      <c r="E51" s="73">
        <v>0</v>
      </c>
      <c r="F51" s="73">
        <v>0</v>
      </c>
      <c r="G51" s="90">
        <v>0</v>
      </c>
      <c r="H51" s="21"/>
      <c r="I51" s="461"/>
      <c r="J51" s="28" t="s">
        <v>3</v>
      </c>
      <c r="K51" s="29" t="s">
        <v>36</v>
      </c>
      <c r="L51" s="100">
        <v>0</v>
      </c>
      <c r="M51" s="73">
        <v>0</v>
      </c>
      <c r="N51" s="57">
        <v>0</v>
      </c>
    </row>
    <row r="52" spans="1:14" s="1" customFormat="1" ht="18" customHeight="1" x14ac:dyDescent="0.2">
      <c r="A52" s="27"/>
      <c r="B52" s="457"/>
      <c r="C52" s="28" t="s">
        <v>5</v>
      </c>
      <c r="D52" s="29" t="s">
        <v>35</v>
      </c>
      <c r="E52" s="73">
        <v>0</v>
      </c>
      <c r="F52" s="73">
        <v>0</v>
      </c>
      <c r="G52" s="90">
        <v>0</v>
      </c>
      <c r="H52" s="20"/>
      <c r="I52" s="462"/>
      <c r="J52" s="28" t="s">
        <v>5</v>
      </c>
      <c r="K52" s="29" t="s">
        <v>35</v>
      </c>
      <c r="L52" s="100">
        <v>0</v>
      </c>
      <c r="M52" s="73">
        <v>0</v>
      </c>
      <c r="N52" s="57">
        <v>0</v>
      </c>
    </row>
    <row r="53" spans="1:14" s="1" customFormat="1" ht="18" customHeight="1" x14ac:dyDescent="0.2">
      <c r="A53" s="210" t="s">
        <v>4</v>
      </c>
      <c r="B53" s="506" t="s">
        <v>54</v>
      </c>
      <c r="C53" s="507"/>
      <c r="D53" s="487"/>
      <c r="E53" s="215">
        <f>E54+E55+E56</f>
        <v>0</v>
      </c>
      <c r="F53" s="215">
        <f>F54+F55+F56</f>
        <v>0</v>
      </c>
      <c r="G53" s="231">
        <f>G54+G55+G56</f>
        <v>0</v>
      </c>
      <c r="H53" s="214" t="s">
        <v>4</v>
      </c>
      <c r="I53" s="506" t="s">
        <v>42</v>
      </c>
      <c r="J53" s="507"/>
      <c r="K53" s="487"/>
      <c r="L53" s="276">
        <f>L54+L55+L56</f>
        <v>2106897</v>
      </c>
      <c r="M53" s="215">
        <f>M54+M55+M56</f>
        <v>0</v>
      </c>
      <c r="N53" s="277">
        <f>N54+N55+N56</f>
        <v>2286000</v>
      </c>
    </row>
    <row r="54" spans="1:14" s="1" customFormat="1" ht="18" customHeight="1" x14ac:dyDescent="0.2">
      <c r="A54" s="217"/>
      <c r="B54" s="508" t="s">
        <v>109</v>
      </c>
      <c r="C54" s="218" t="s">
        <v>2</v>
      </c>
      <c r="D54" s="219" t="s">
        <v>11</v>
      </c>
      <c r="E54" s="221">
        <f t="shared" ref="E54:G56" si="2">E42+E46+E50</f>
        <v>0</v>
      </c>
      <c r="F54" s="221">
        <f t="shared" si="2"/>
        <v>0</v>
      </c>
      <c r="G54" s="232">
        <f t="shared" si="2"/>
        <v>0</v>
      </c>
      <c r="H54" s="233"/>
      <c r="I54" s="510" t="s">
        <v>110</v>
      </c>
      <c r="J54" s="218" t="s">
        <v>2</v>
      </c>
      <c r="K54" s="219" t="s">
        <v>11</v>
      </c>
      <c r="L54" s="244">
        <f t="shared" ref="L54:N56" si="3">L42+L46+L50</f>
        <v>2106897</v>
      </c>
      <c r="M54" s="221">
        <f t="shared" si="3"/>
        <v>0</v>
      </c>
      <c r="N54" s="278">
        <f t="shared" si="3"/>
        <v>2286000</v>
      </c>
    </row>
    <row r="55" spans="1:14" s="1" customFormat="1" ht="18" customHeight="1" x14ac:dyDescent="0.2">
      <c r="A55" s="217"/>
      <c r="B55" s="509"/>
      <c r="C55" s="218" t="s">
        <v>3</v>
      </c>
      <c r="D55" s="219" t="s">
        <v>36</v>
      </c>
      <c r="E55" s="221">
        <f t="shared" si="2"/>
        <v>0</v>
      </c>
      <c r="F55" s="221">
        <f t="shared" si="2"/>
        <v>0</v>
      </c>
      <c r="G55" s="232">
        <f t="shared" si="2"/>
        <v>0</v>
      </c>
      <c r="H55" s="233"/>
      <c r="I55" s="510"/>
      <c r="J55" s="218" t="s">
        <v>3</v>
      </c>
      <c r="K55" s="219" t="s">
        <v>36</v>
      </c>
      <c r="L55" s="244">
        <f t="shared" si="3"/>
        <v>0</v>
      </c>
      <c r="M55" s="221">
        <f t="shared" si="3"/>
        <v>0</v>
      </c>
      <c r="N55" s="278">
        <f t="shared" si="3"/>
        <v>0</v>
      </c>
    </row>
    <row r="56" spans="1:14" s="1" customFormat="1" ht="18" customHeight="1" x14ac:dyDescent="0.2">
      <c r="A56" s="242"/>
      <c r="B56" s="529"/>
      <c r="C56" s="218" t="s">
        <v>5</v>
      </c>
      <c r="D56" s="219" t="s">
        <v>35</v>
      </c>
      <c r="E56" s="221">
        <f t="shared" si="2"/>
        <v>0</v>
      </c>
      <c r="F56" s="221">
        <f t="shared" si="2"/>
        <v>0</v>
      </c>
      <c r="G56" s="232">
        <f t="shared" si="2"/>
        <v>0</v>
      </c>
      <c r="H56" s="266"/>
      <c r="I56" s="510"/>
      <c r="J56" s="218" t="s">
        <v>5</v>
      </c>
      <c r="K56" s="219" t="s">
        <v>35</v>
      </c>
      <c r="L56" s="244">
        <f t="shared" si="3"/>
        <v>0</v>
      </c>
      <c r="M56" s="221">
        <f t="shared" si="3"/>
        <v>0</v>
      </c>
      <c r="N56" s="278">
        <f t="shared" si="3"/>
        <v>0</v>
      </c>
    </row>
    <row r="57" spans="1:14" s="18" customFormat="1" ht="30" customHeight="1" thickBot="1" x14ac:dyDescent="0.25">
      <c r="A57" s="522" t="s">
        <v>145</v>
      </c>
      <c r="B57" s="523"/>
      <c r="C57" s="523"/>
      <c r="D57" s="524"/>
      <c r="E57" s="153">
        <f>L53-E53</f>
        <v>2106897</v>
      </c>
      <c r="F57" s="153">
        <f>M53-F53</f>
        <v>0</v>
      </c>
      <c r="G57" s="154">
        <f>N53-G53</f>
        <v>2286000</v>
      </c>
      <c r="H57" s="522" t="s">
        <v>146</v>
      </c>
      <c r="I57" s="523"/>
      <c r="J57" s="523"/>
      <c r="K57" s="524"/>
      <c r="L57" s="160"/>
      <c r="M57" s="153"/>
      <c r="N57" s="161"/>
    </row>
    <row r="58" spans="1:14" s="1" customFormat="1" ht="18" customHeight="1" x14ac:dyDescent="0.2">
      <c r="A58" s="235" t="s">
        <v>111</v>
      </c>
      <c r="B58" s="512" t="s">
        <v>112</v>
      </c>
      <c r="C58" s="513"/>
      <c r="D58" s="514"/>
      <c r="E58" s="237">
        <f>E59+E60+E61</f>
        <v>35764456</v>
      </c>
      <c r="F58" s="237">
        <f>F59+F60+F61</f>
        <v>25115469</v>
      </c>
      <c r="G58" s="238">
        <f>G59+G60+G61</f>
        <v>960000</v>
      </c>
      <c r="H58" s="235" t="s">
        <v>111</v>
      </c>
      <c r="I58" s="515" t="s">
        <v>113</v>
      </c>
      <c r="J58" s="516"/>
      <c r="K58" s="516"/>
      <c r="L58" s="239">
        <f>L59+L60</f>
        <v>367137217</v>
      </c>
      <c r="M58" s="237">
        <f>M59+M60</f>
        <v>358925870</v>
      </c>
      <c r="N58" s="279">
        <f>N59+N60</f>
        <v>519795505</v>
      </c>
    </row>
    <row r="59" spans="1:14" s="1" customFormat="1" ht="18" customHeight="1" x14ac:dyDescent="0.2">
      <c r="A59" s="217"/>
      <c r="B59" s="517" t="s">
        <v>114</v>
      </c>
      <c r="C59" s="218" t="s">
        <v>2</v>
      </c>
      <c r="D59" s="219" t="s">
        <v>11</v>
      </c>
      <c r="E59" s="221">
        <f t="shared" ref="E59:G61" si="4">E35+E54</f>
        <v>35667456</v>
      </c>
      <c r="F59" s="221">
        <f t="shared" si="4"/>
        <v>24850469</v>
      </c>
      <c r="G59" s="240">
        <f t="shared" si="4"/>
        <v>960000</v>
      </c>
      <c r="H59" s="481"/>
      <c r="I59" s="521" t="s">
        <v>115</v>
      </c>
      <c r="J59" s="218" t="s">
        <v>2</v>
      </c>
      <c r="K59" s="219" t="s">
        <v>11</v>
      </c>
      <c r="L59" s="241">
        <f t="shared" ref="L59:N61" si="5">L35+L54</f>
        <v>367137217</v>
      </c>
      <c r="M59" s="221">
        <f t="shared" si="5"/>
        <v>358925870</v>
      </c>
      <c r="N59" s="280">
        <f t="shared" si="5"/>
        <v>519795505</v>
      </c>
    </row>
    <row r="60" spans="1:14" s="1" customFormat="1" ht="18" customHeight="1" x14ac:dyDescent="0.2">
      <c r="A60" s="217"/>
      <c r="B60" s="518"/>
      <c r="C60" s="218" t="s">
        <v>3</v>
      </c>
      <c r="D60" s="219" t="s">
        <v>36</v>
      </c>
      <c r="E60" s="221">
        <f t="shared" si="4"/>
        <v>0</v>
      </c>
      <c r="F60" s="221">
        <f t="shared" si="4"/>
        <v>0</v>
      </c>
      <c r="G60" s="240">
        <f t="shared" si="4"/>
        <v>0</v>
      </c>
      <c r="H60" s="481"/>
      <c r="I60" s="521"/>
      <c r="J60" s="218" t="s">
        <v>3</v>
      </c>
      <c r="K60" s="219" t="s">
        <v>36</v>
      </c>
      <c r="L60" s="241">
        <f t="shared" si="5"/>
        <v>0</v>
      </c>
      <c r="M60" s="221">
        <f t="shared" si="5"/>
        <v>0</v>
      </c>
      <c r="N60" s="280">
        <f t="shared" si="5"/>
        <v>0</v>
      </c>
    </row>
    <row r="61" spans="1:14" s="1" customFormat="1" ht="18" customHeight="1" x14ac:dyDescent="0.2">
      <c r="A61" s="242"/>
      <c r="B61" s="519"/>
      <c r="C61" s="218" t="s">
        <v>5</v>
      </c>
      <c r="D61" s="219" t="s">
        <v>35</v>
      </c>
      <c r="E61" s="221">
        <f t="shared" si="4"/>
        <v>97000</v>
      </c>
      <c r="F61" s="221">
        <f t="shared" si="4"/>
        <v>265000</v>
      </c>
      <c r="G61" s="243">
        <f t="shared" si="4"/>
        <v>0</v>
      </c>
      <c r="H61" s="520"/>
      <c r="I61" s="521"/>
      <c r="J61" s="218" t="s">
        <v>5</v>
      </c>
      <c r="K61" s="219" t="s">
        <v>35</v>
      </c>
      <c r="L61" s="244">
        <f t="shared" si="5"/>
        <v>0</v>
      </c>
      <c r="M61" s="221">
        <f t="shared" si="5"/>
        <v>0</v>
      </c>
      <c r="N61" s="278">
        <f t="shared" si="5"/>
        <v>0</v>
      </c>
    </row>
    <row r="62" spans="1:14" s="18" customFormat="1" ht="30" customHeight="1" thickBot="1" x14ac:dyDescent="0.25">
      <c r="A62" s="522" t="s">
        <v>116</v>
      </c>
      <c r="B62" s="523"/>
      <c r="C62" s="523"/>
      <c r="D62" s="524"/>
      <c r="E62" s="153">
        <f>L58-E58</f>
        <v>331372761</v>
      </c>
      <c r="F62" s="153">
        <f>M58-F58</f>
        <v>333810401</v>
      </c>
      <c r="G62" s="154">
        <f>N58-G58</f>
        <v>518835505</v>
      </c>
      <c r="H62" s="522" t="s">
        <v>117</v>
      </c>
      <c r="I62" s="523"/>
      <c r="J62" s="523"/>
      <c r="K62" s="524"/>
      <c r="L62" s="160"/>
      <c r="M62" s="153"/>
      <c r="N62" s="161"/>
    </row>
    <row r="63" spans="1:14" s="1" customFormat="1" ht="18" customHeight="1" x14ac:dyDescent="0.2">
      <c r="A63" s="30" t="s">
        <v>118</v>
      </c>
      <c r="B63" s="503" t="s">
        <v>119</v>
      </c>
      <c r="C63" s="504"/>
      <c r="D63" s="505"/>
      <c r="E63" s="91">
        <f>E64+E65</f>
        <v>360334745</v>
      </c>
      <c r="F63" s="91">
        <f>F64+F65</f>
        <v>358094990</v>
      </c>
      <c r="G63" s="92">
        <f>G64+G65</f>
        <v>518835505</v>
      </c>
      <c r="H63" s="30" t="s">
        <v>118</v>
      </c>
      <c r="I63" s="503" t="s">
        <v>120</v>
      </c>
      <c r="J63" s="504"/>
      <c r="K63" s="505"/>
      <c r="L63" s="106">
        <v>0</v>
      </c>
      <c r="M63" s="91">
        <v>0</v>
      </c>
      <c r="N63" s="107">
        <v>0</v>
      </c>
    </row>
    <row r="64" spans="1:14" s="1" customFormat="1" ht="18" customHeight="1" x14ac:dyDescent="0.2">
      <c r="A64" s="44"/>
      <c r="B64" s="525" t="s">
        <v>121</v>
      </c>
      <c r="C64" s="28" t="s">
        <v>2</v>
      </c>
      <c r="D64" s="29" t="s">
        <v>122</v>
      </c>
      <c r="E64" s="315">
        <v>19485535</v>
      </c>
      <c r="F64" s="73">
        <v>28961984</v>
      </c>
      <c r="G64" s="310">
        <v>0</v>
      </c>
      <c r="H64" s="44"/>
      <c r="I64" s="525" t="s">
        <v>123</v>
      </c>
      <c r="J64" s="28" t="s">
        <v>2</v>
      </c>
      <c r="K64" s="29"/>
      <c r="L64" s="100"/>
      <c r="M64" s="73"/>
      <c r="N64" s="57"/>
    </row>
    <row r="65" spans="1:14" s="1" customFormat="1" ht="18" customHeight="1" x14ac:dyDescent="0.2">
      <c r="A65" s="44"/>
      <c r="B65" s="526"/>
      <c r="C65" s="28" t="s">
        <v>3</v>
      </c>
      <c r="D65" s="29" t="s">
        <v>139</v>
      </c>
      <c r="E65" s="316">
        <v>340849210</v>
      </c>
      <c r="F65" s="73">
        <v>329133006</v>
      </c>
      <c r="G65" s="310">
        <v>518835505</v>
      </c>
      <c r="H65" s="44"/>
      <c r="I65" s="526"/>
      <c r="J65" s="28" t="s">
        <v>3</v>
      </c>
      <c r="K65" s="29"/>
      <c r="L65" s="100"/>
      <c r="M65" s="73"/>
      <c r="N65" s="57"/>
    </row>
    <row r="66" spans="1:14" s="13" customFormat="1" ht="18" customHeight="1" x14ac:dyDescent="0.2">
      <c r="A66" s="245" t="s">
        <v>127</v>
      </c>
      <c r="B66" s="484" t="s">
        <v>61</v>
      </c>
      <c r="C66" s="485"/>
      <c r="D66" s="486"/>
      <c r="E66" s="215">
        <f>E67+E68+E69</f>
        <v>396099201</v>
      </c>
      <c r="F66" s="215">
        <f>F67+F68+F69</f>
        <v>383210459</v>
      </c>
      <c r="G66" s="231">
        <f>G67+G68+G69</f>
        <v>519795505</v>
      </c>
      <c r="H66" s="246" t="s">
        <v>127</v>
      </c>
      <c r="I66" s="484" t="s">
        <v>62</v>
      </c>
      <c r="J66" s="485"/>
      <c r="K66" s="486"/>
      <c r="L66" s="276">
        <f>L67+L68+L69</f>
        <v>367137217</v>
      </c>
      <c r="M66" s="215">
        <f>M67+M68+M69</f>
        <v>358925870</v>
      </c>
      <c r="N66" s="277">
        <f>N67+N68+N69</f>
        <v>519795505</v>
      </c>
    </row>
    <row r="67" spans="1:14" s="13" customFormat="1" ht="18" customHeight="1" x14ac:dyDescent="0.2">
      <c r="A67" s="248"/>
      <c r="B67" s="517" t="s">
        <v>128</v>
      </c>
      <c r="C67" s="218" t="s">
        <v>2</v>
      </c>
      <c r="D67" s="219" t="s">
        <v>11</v>
      </c>
      <c r="E67" s="221">
        <f>E59+E63</f>
        <v>396002201</v>
      </c>
      <c r="F67" s="221">
        <f>F59+F63</f>
        <v>382945459</v>
      </c>
      <c r="G67" s="243">
        <f>G59+G63</f>
        <v>519795505</v>
      </c>
      <c r="H67" s="249"/>
      <c r="I67" s="517" t="s">
        <v>129</v>
      </c>
      <c r="J67" s="218" t="s">
        <v>2</v>
      </c>
      <c r="K67" s="219" t="s">
        <v>11</v>
      </c>
      <c r="L67" s="244">
        <f>L59+L63</f>
        <v>367137217</v>
      </c>
      <c r="M67" s="221">
        <f>M59+M63</f>
        <v>358925870</v>
      </c>
      <c r="N67" s="278">
        <f>N59+N63</f>
        <v>519795505</v>
      </c>
    </row>
    <row r="68" spans="1:14" s="13" customFormat="1" ht="18" customHeight="1" x14ac:dyDescent="0.2">
      <c r="A68" s="248"/>
      <c r="B68" s="518"/>
      <c r="C68" s="218" t="s">
        <v>3</v>
      </c>
      <c r="D68" s="219" t="s">
        <v>36</v>
      </c>
      <c r="E68" s="221">
        <f t="shared" ref="E68:G69" si="6">E60</f>
        <v>0</v>
      </c>
      <c r="F68" s="221">
        <f t="shared" si="6"/>
        <v>0</v>
      </c>
      <c r="G68" s="243">
        <f t="shared" si="6"/>
        <v>0</v>
      </c>
      <c r="H68" s="249"/>
      <c r="I68" s="518"/>
      <c r="J68" s="218" t="s">
        <v>3</v>
      </c>
      <c r="K68" s="219" t="s">
        <v>36</v>
      </c>
      <c r="L68" s="244">
        <f>L60</f>
        <v>0</v>
      </c>
      <c r="M68" s="221">
        <f>M60</f>
        <v>0</v>
      </c>
      <c r="N68" s="278">
        <f>N60</f>
        <v>0</v>
      </c>
    </row>
    <row r="69" spans="1:14" s="13" customFormat="1" ht="18" customHeight="1" thickBot="1" x14ac:dyDescent="0.25">
      <c r="A69" s="250"/>
      <c r="B69" s="527"/>
      <c r="C69" s="251" t="s">
        <v>5</v>
      </c>
      <c r="D69" s="252" t="s">
        <v>35</v>
      </c>
      <c r="E69" s="255">
        <f t="shared" si="6"/>
        <v>97000</v>
      </c>
      <c r="F69" s="255">
        <f t="shared" si="6"/>
        <v>265000</v>
      </c>
      <c r="G69" s="272">
        <f t="shared" si="6"/>
        <v>0</v>
      </c>
      <c r="H69" s="254"/>
      <c r="I69" s="527"/>
      <c r="J69" s="251" t="s">
        <v>5</v>
      </c>
      <c r="K69" s="252" t="s">
        <v>35</v>
      </c>
      <c r="L69" s="253">
        <v>0</v>
      </c>
      <c r="M69" s="255">
        <v>0</v>
      </c>
      <c r="N69" s="281">
        <v>0</v>
      </c>
    </row>
  </sheetData>
  <mergeCells count="75">
    <mergeCell ref="B53:D53"/>
    <mergeCell ref="I53:K53"/>
    <mergeCell ref="B54:B56"/>
    <mergeCell ref="I54:I56"/>
    <mergeCell ref="B58:D58"/>
    <mergeCell ref="I58:K58"/>
    <mergeCell ref="A57:D57"/>
    <mergeCell ref="H57:K57"/>
    <mergeCell ref="B67:B69"/>
    <mergeCell ref="I67:I69"/>
    <mergeCell ref="B59:B61"/>
    <mergeCell ref="H59:H61"/>
    <mergeCell ref="I59:I61"/>
    <mergeCell ref="A62:D62"/>
    <mergeCell ref="H62:K62"/>
    <mergeCell ref="B63:D63"/>
    <mergeCell ref="I63:K63"/>
    <mergeCell ref="B64:B65"/>
    <mergeCell ref="I64:I65"/>
    <mergeCell ref="B66:D66"/>
    <mergeCell ref="I66:K66"/>
    <mergeCell ref="I45:I48"/>
    <mergeCell ref="J45:K45"/>
    <mergeCell ref="B45:B48"/>
    <mergeCell ref="C45:D45"/>
    <mergeCell ref="B49:B52"/>
    <mergeCell ref="C49:D49"/>
    <mergeCell ref="I49:I52"/>
    <mergeCell ref="J49:K49"/>
    <mergeCell ref="B35:B37"/>
    <mergeCell ref="H35:H37"/>
    <mergeCell ref="I35:I37"/>
    <mergeCell ref="B41:B44"/>
    <mergeCell ref="C41:D41"/>
    <mergeCell ref="I41:I44"/>
    <mergeCell ref="A39:N39"/>
    <mergeCell ref="B40:D40"/>
    <mergeCell ref="I40:K40"/>
    <mergeCell ref="A38:D38"/>
    <mergeCell ref="H38:K38"/>
    <mergeCell ref="J41:K41"/>
    <mergeCell ref="A28:G33"/>
    <mergeCell ref="I28:I33"/>
    <mergeCell ref="J28:K28"/>
    <mergeCell ref="B34:D34"/>
    <mergeCell ref="I34:K34"/>
    <mergeCell ref="J20:K20"/>
    <mergeCell ref="B24:B27"/>
    <mergeCell ref="C24:D24"/>
    <mergeCell ref="I24:I27"/>
    <mergeCell ref="J24:K24"/>
    <mergeCell ref="B20:B23"/>
    <mergeCell ref="C20:D20"/>
    <mergeCell ref="I20:I23"/>
    <mergeCell ref="B12:B15"/>
    <mergeCell ref="C12:D12"/>
    <mergeCell ref="I12:I15"/>
    <mergeCell ref="J12:K12"/>
    <mergeCell ref="B16:B19"/>
    <mergeCell ref="C16:D16"/>
    <mergeCell ref="I16:I19"/>
    <mergeCell ref="J16:K16"/>
    <mergeCell ref="B11:D11"/>
    <mergeCell ref="I11:K11"/>
    <mergeCell ref="K1:N1"/>
    <mergeCell ref="A3:N3"/>
    <mergeCell ref="A4:N4"/>
    <mergeCell ref="A5:N5"/>
    <mergeCell ref="A6:N6"/>
    <mergeCell ref="D7:K7"/>
    <mergeCell ref="A8:G8"/>
    <mergeCell ref="H8:N8"/>
    <mergeCell ref="C9:D9"/>
    <mergeCell ref="J9:K9"/>
    <mergeCell ref="A10:N10"/>
  </mergeCells>
  <pageMargins left="0" right="0" top="0.19685039370078741" bottom="0" header="0.31496062992125984" footer="0.31496062992125984"/>
  <pageSetup paperSize="9" scale="76" orientation="landscape" r:id="rId1"/>
  <rowBreaks count="1" manualBreakCount="1">
    <brk id="38" max="1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Q32"/>
  <sheetViews>
    <sheetView topLeftCell="A17" zoomScaleNormal="100" workbookViewId="0">
      <selection activeCell="P20" sqref="P20"/>
    </sheetView>
  </sheetViews>
  <sheetFormatPr defaultRowHeight="12.75" x14ac:dyDescent="0.2"/>
  <cols>
    <col min="1" max="1" width="4.140625" style="23" customWidth="1"/>
    <col min="2" max="2" width="4.28515625" style="23" customWidth="1"/>
    <col min="3" max="3" width="3.7109375" style="4" customWidth="1"/>
    <col min="4" max="4" width="45.7109375" style="4" customWidth="1"/>
    <col min="5" max="5" width="14.5703125" style="4" customWidth="1"/>
    <col min="6" max="6" width="14.28515625" style="4" customWidth="1"/>
    <col min="7" max="7" width="14.28515625" style="11" customWidth="1"/>
    <col min="8" max="8" width="5.140625" style="19" customWidth="1"/>
    <col min="9" max="9" width="4.28515625" style="19" customWidth="1"/>
    <col min="10" max="10" width="3.7109375" style="19" customWidth="1"/>
    <col min="11" max="11" width="44.5703125" style="4" customWidth="1"/>
    <col min="12" max="12" width="14" style="4" customWidth="1"/>
    <col min="13" max="13" width="14.140625" style="4" customWidth="1"/>
    <col min="14" max="14" width="14.5703125" style="11" customWidth="1"/>
    <col min="15" max="16384" width="9.140625" style="4"/>
  </cols>
  <sheetData>
    <row r="1" spans="1:17" ht="14.25" x14ac:dyDescent="0.2">
      <c r="K1" s="445" t="s">
        <v>85</v>
      </c>
      <c r="L1" s="445"/>
      <c r="M1" s="445"/>
      <c r="N1" s="445"/>
      <c r="O1" s="42"/>
      <c r="P1" s="42"/>
    </row>
    <row r="2" spans="1:17" ht="14.25" x14ac:dyDescent="0.2">
      <c r="K2" s="43"/>
      <c r="L2" s="43"/>
      <c r="M2" s="43"/>
      <c r="N2" s="43"/>
      <c r="O2" s="42"/>
      <c r="P2" s="42"/>
    </row>
    <row r="3" spans="1:17" ht="15.95" customHeight="1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Q3" s="4" t="s">
        <v>86</v>
      </c>
    </row>
    <row r="4" spans="1:17" ht="15.95" customHeight="1" x14ac:dyDescent="0.25">
      <c r="A4" s="387" t="s">
        <v>214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7" ht="15.95" customHeight="1" x14ac:dyDescent="0.25">
      <c r="A5" s="387" t="s">
        <v>200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17" ht="15.9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ht="15.95" customHeight="1" thickBot="1" x14ac:dyDescent="0.35">
      <c r="D7" s="444"/>
      <c r="E7" s="444"/>
      <c r="F7" s="444"/>
      <c r="G7" s="444"/>
      <c r="H7" s="444"/>
      <c r="I7" s="444"/>
      <c r="J7" s="444"/>
      <c r="K7" s="444"/>
      <c r="L7" s="40"/>
      <c r="M7" s="40"/>
      <c r="N7" s="94" t="s">
        <v>172</v>
      </c>
    </row>
    <row r="8" spans="1:17" s="12" customFormat="1" ht="21.95" customHeight="1" x14ac:dyDescent="0.2">
      <c r="A8" s="466" t="s">
        <v>73</v>
      </c>
      <c r="B8" s="467"/>
      <c r="C8" s="467"/>
      <c r="D8" s="467"/>
      <c r="E8" s="468"/>
      <c r="F8" s="468"/>
      <c r="G8" s="469"/>
      <c r="H8" s="470" t="s">
        <v>74</v>
      </c>
      <c r="I8" s="470"/>
      <c r="J8" s="470"/>
      <c r="K8" s="470"/>
      <c r="L8" s="470"/>
      <c r="M8" s="470"/>
      <c r="N8" s="471"/>
    </row>
    <row r="9" spans="1:17" s="12" customFormat="1" ht="43.5" customHeight="1" thickBot="1" x14ac:dyDescent="0.25">
      <c r="A9" s="162" t="s">
        <v>87</v>
      </c>
      <c r="B9" s="146" t="s">
        <v>88</v>
      </c>
      <c r="C9" s="533"/>
      <c r="D9" s="534"/>
      <c r="E9" s="147" t="s">
        <v>183</v>
      </c>
      <c r="F9" s="147" t="s">
        <v>190</v>
      </c>
      <c r="G9" s="163" t="s">
        <v>213</v>
      </c>
      <c r="H9" s="145" t="s">
        <v>87</v>
      </c>
      <c r="I9" s="164" t="s">
        <v>88</v>
      </c>
      <c r="J9" s="535"/>
      <c r="K9" s="536"/>
      <c r="L9" s="147" t="s">
        <v>183</v>
      </c>
      <c r="M9" s="147" t="s">
        <v>190</v>
      </c>
      <c r="N9" s="163" t="s">
        <v>213</v>
      </c>
    </row>
    <row r="10" spans="1:17" s="1" customFormat="1" ht="18" customHeight="1" x14ac:dyDescent="0.2">
      <c r="A10" s="476" t="s">
        <v>89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8"/>
    </row>
    <row r="11" spans="1:17" s="2" customFormat="1" ht="18" customHeight="1" x14ac:dyDescent="0.2">
      <c r="A11" s="25" t="s">
        <v>1</v>
      </c>
      <c r="B11" s="446" t="s">
        <v>90</v>
      </c>
      <c r="C11" s="447"/>
      <c r="D11" s="448"/>
      <c r="E11" s="38">
        <f>E12+E13+E14+E15</f>
        <v>1661987050</v>
      </c>
      <c r="F11" s="38">
        <f>F12+F13+F14+F15</f>
        <v>1742796319</v>
      </c>
      <c r="G11" s="49">
        <f>G12+G13+G14+G15</f>
        <v>1142522682</v>
      </c>
      <c r="H11" s="22" t="s">
        <v>1</v>
      </c>
      <c r="I11" s="449" t="s">
        <v>44</v>
      </c>
      <c r="J11" s="450"/>
      <c r="K11" s="451"/>
      <c r="L11" s="54">
        <f>L12+L13+L14+L15+L16</f>
        <v>1896096137</v>
      </c>
      <c r="M11" s="54">
        <f>M12+M13+M14+M15+M16</f>
        <v>1748571912</v>
      </c>
      <c r="N11" s="58">
        <f>N12+N13+N14+N15+N16</f>
        <v>1143241397</v>
      </c>
    </row>
    <row r="12" spans="1:17" s="1" customFormat="1" ht="18" customHeight="1" x14ac:dyDescent="0.2">
      <c r="A12" s="26"/>
      <c r="B12" s="45" t="s">
        <v>91</v>
      </c>
      <c r="C12" s="540" t="s">
        <v>77</v>
      </c>
      <c r="D12" s="541"/>
      <c r="E12" s="47">
        <v>1209159777</v>
      </c>
      <c r="F12" s="47">
        <v>1487282514</v>
      </c>
      <c r="G12" s="50">
        <v>1126947821</v>
      </c>
      <c r="H12" s="21"/>
      <c r="I12" s="46" t="s">
        <v>92</v>
      </c>
      <c r="J12" s="539" t="s">
        <v>40</v>
      </c>
      <c r="K12" s="539"/>
      <c r="L12" s="51">
        <v>922912652</v>
      </c>
      <c r="M12" s="51">
        <v>857207161</v>
      </c>
      <c r="N12" s="142">
        <v>646847439</v>
      </c>
    </row>
    <row r="13" spans="1:17" s="1" customFormat="1" ht="18" customHeight="1" x14ac:dyDescent="0.2">
      <c r="A13" s="26"/>
      <c r="B13" s="45" t="s">
        <v>93</v>
      </c>
      <c r="C13" s="540" t="s">
        <v>7</v>
      </c>
      <c r="D13" s="541"/>
      <c r="E13" s="47">
        <v>0</v>
      </c>
      <c r="F13" s="47">
        <v>0</v>
      </c>
      <c r="G13" s="50">
        <v>0</v>
      </c>
      <c r="H13" s="21"/>
      <c r="I13" s="46" t="s">
        <v>94</v>
      </c>
      <c r="J13" s="542" t="s">
        <v>43</v>
      </c>
      <c r="K13" s="542"/>
      <c r="L13" s="53">
        <v>84779717</v>
      </c>
      <c r="M13" s="53">
        <v>76028843</v>
      </c>
      <c r="N13" s="142">
        <v>62013138</v>
      </c>
    </row>
    <row r="14" spans="1:17" s="1" customFormat="1" ht="18" customHeight="1" x14ac:dyDescent="0.2">
      <c r="A14" s="26"/>
      <c r="B14" s="45" t="s">
        <v>95</v>
      </c>
      <c r="C14" s="540" t="s">
        <v>69</v>
      </c>
      <c r="D14" s="541"/>
      <c r="E14" s="47">
        <v>0</v>
      </c>
      <c r="F14" s="47">
        <v>0</v>
      </c>
      <c r="G14" s="50">
        <v>0</v>
      </c>
      <c r="H14" s="21"/>
      <c r="I14" s="46" t="s">
        <v>96</v>
      </c>
      <c r="J14" s="542" t="s">
        <v>60</v>
      </c>
      <c r="K14" s="542"/>
      <c r="L14" s="53">
        <v>876829768</v>
      </c>
      <c r="M14" s="53">
        <v>803761908</v>
      </c>
      <c r="N14" s="142">
        <v>422806820</v>
      </c>
    </row>
    <row r="15" spans="1:17" s="1" customFormat="1" ht="18" customHeight="1" x14ac:dyDescent="0.2">
      <c r="A15" s="26"/>
      <c r="B15" s="45" t="s">
        <v>97</v>
      </c>
      <c r="C15" s="537" t="s">
        <v>76</v>
      </c>
      <c r="D15" s="538"/>
      <c r="E15" s="51">
        <v>452827273</v>
      </c>
      <c r="F15" s="51">
        <v>255513805</v>
      </c>
      <c r="G15" s="50">
        <v>15574861</v>
      </c>
      <c r="H15" s="21"/>
      <c r="I15" s="46" t="s">
        <v>98</v>
      </c>
      <c r="J15" s="539" t="s">
        <v>9</v>
      </c>
      <c r="K15" s="539"/>
      <c r="L15" s="51">
        <v>0</v>
      </c>
      <c r="M15" s="51">
        <v>0</v>
      </c>
      <c r="N15" s="142">
        <f t="shared" ref="N15:N16" si="0">M15</f>
        <v>0</v>
      </c>
    </row>
    <row r="16" spans="1:17" s="1" customFormat="1" ht="18" customHeight="1" x14ac:dyDescent="0.2">
      <c r="A16" s="489"/>
      <c r="B16" s="490"/>
      <c r="C16" s="490"/>
      <c r="D16" s="490"/>
      <c r="E16" s="490"/>
      <c r="F16" s="490"/>
      <c r="G16" s="491"/>
      <c r="H16" s="21"/>
      <c r="I16" s="46" t="s">
        <v>99</v>
      </c>
      <c r="J16" s="542" t="s">
        <v>37</v>
      </c>
      <c r="K16" s="542"/>
      <c r="L16" s="53">
        <v>11574000</v>
      </c>
      <c r="M16" s="53">
        <v>11574000</v>
      </c>
      <c r="N16" s="142">
        <f t="shared" si="0"/>
        <v>11574000</v>
      </c>
    </row>
    <row r="17" spans="1:14" s="1" customFormat="1" ht="25.5" customHeight="1" x14ac:dyDescent="0.2">
      <c r="A17" s="286" t="s">
        <v>1</v>
      </c>
      <c r="B17" s="543" t="s">
        <v>194</v>
      </c>
      <c r="C17" s="544"/>
      <c r="D17" s="545"/>
      <c r="E17" s="282">
        <f>E11</f>
        <v>1661987050</v>
      </c>
      <c r="F17" s="282">
        <f>F11</f>
        <v>1742796319</v>
      </c>
      <c r="G17" s="282">
        <f>G11</f>
        <v>1142522682</v>
      </c>
      <c r="H17" s="283" t="s">
        <v>1</v>
      </c>
      <c r="I17" s="546" t="s">
        <v>132</v>
      </c>
      <c r="J17" s="547"/>
      <c r="K17" s="547"/>
      <c r="L17" s="284">
        <f>SUM(L12:L16)</f>
        <v>1896096137</v>
      </c>
      <c r="M17" s="284">
        <f>SUM(M12:M16)</f>
        <v>1748571912</v>
      </c>
      <c r="N17" s="285">
        <f>SUM(N12:N16)</f>
        <v>1143241397</v>
      </c>
    </row>
    <row r="18" spans="1:14" s="13" customFormat="1" ht="30" customHeight="1" thickBot="1" x14ac:dyDescent="0.25">
      <c r="A18" s="548" t="s">
        <v>143</v>
      </c>
      <c r="B18" s="549"/>
      <c r="C18" s="549"/>
      <c r="D18" s="550"/>
      <c r="E18" s="153">
        <f>L17-E17</f>
        <v>234109087</v>
      </c>
      <c r="F18" s="153">
        <f>M17-F17</f>
        <v>5775593</v>
      </c>
      <c r="G18" s="155">
        <f>N17-G17</f>
        <v>718715</v>
      </c>
      <c r="H18" s="548" t="s">
        <v>144</v>
      </c>
      <c r="I18" s="549"/>
      <c r="J18" s="549"/>
      <c r="K18" s="550"/>
      <c r="L18" s="165"/>
      <c r="M18" s="165"/>
      <c r="N18" s="171"/>
    </row>
    <row r="19" spans="1:14" s="1" customFormat="1" ht="18" customHeight="1" x14ac:dyDescent="0.2">
      <c r="A19" s="476" t="s">
        <v>75</v>
      </c>
      <c r="B19" s="477"/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8"/>
    </row>
    <row r="20" spans="1:14" s="1" customFormat="1" ht="18" customHeight="1" x14ac:dyDescent="0.2">
      <c r="A20" s="25" t="s">
        <v>4</v>
      </c>
      <c r="B20" s="446" t="s">
        <v>52</v>
      </c>
      <c r="C20" s="447"/>
      <c r="D20" s="448"/>
      <c r="E20" s="49">
        <f>SUM(E21:E23)</f>
        <v>0</v>
      </c>
      <c r="F20" s="49">
        <f t="shared" ref="F20:G20" si="1">SUM(F21:F23)</f>
        <v>0</v>
      </c>
      <c r="G20" s="82">
        <f t="shared" si="1"/>
        <v>0</v>
      </c>
      <c r="H20" s="48" t="s">
        <v>4</v>
      </c>
      <c r="I20" s="449" t="s">
        <v>45</v>
      </c>
      <c r="J20" s="450"/>
      <c r="K20" s="451"/>
      <c r="L20" s="54">
        <f>SUM(L21:L23)</f>
        <v>458209201</v>
      </c>
      <c r="M20" s="54">
        <f t="shared" ref="M20:N20" si="2">SUM(M21:M23)</f>
        <v>3175000</v>
      </c>
      <c r="N20" s="58">
        <f t="shared" si="2"/>
        <v>3175000</v>
      </c>
    </row>
    <row r="21" spans="1:14" s="1" customFormat="1" ht="18" customHeight="1" x14ac:dyDescent="0.2">
      <c r="A21" s="26"/>
      <c r="B21" s="45" t="s">
        <v>102</v>
      </c>
      <c r="C21" s="540" t="s">
        <v>136</v>
      </c>
      <c r="D21" s="541"/>
      <c r="E21" s="53">
        <v>0</v>
      </c>
      <c r="F21" s="53">
        <v>0</v>
      </c>
      <c r="G21" s="50">
        <v>0</v>
      </c>
      <c r="H21" s="21"/>
      <c r="I21" s="46" t="s">
        <v>103</v>
      </c>
      <c r="J21" s="537" t="s">
        <v>38</v>
      </c>
      <c r="K21" s="538"/>
      <c r="L21" s="51">
        <v>458209201</v>
      </c>
      <c r="M21" s="51">
        <v>3175000</v>
      </c>
      <c r="N21" s="52">
        <v>3175000</v>
      </c>
    </row>
    <row r="22" spans="1:14" s="1" customFormat="1" ht="18" customHeight="1" x14ac:dyDescent="0.2">
      <c r="A22" s="26"/>
      <c r="B22" s="45" t="s">
        <v>104</v>
      </c>
      <c r="C22" s="540" t="s">
        <v>53</v>
      </c>
      <c r="D22" s="541"/>
      <c r="E22" s="53">
        <v>0</v>
      </c>
      <c r="F22" s="53">
        <v>0</v>
      </c>
      <c r="G22" s="50">
        <v>0</v>
      </c>
      <c r="H22" s="21"/>
      <c r="I22" s="46" t="s">
        <v>105</v>
      </c>
      <c r="J22" s="540" t="s">
        <v>39</v>
      </c>
      <c r="K22" s="541"/>
      <c r="L22" s="53">
        <v>0</v>
      </c>
      <c r="M22" s="53">
        <v>0</v>
      </c>
      <c r="N22" s="52">
        <v>0</v>
      </c>
    </row>
    <row r="23" spans="1:14" s="1" customFormat="1" ht="18" customHeight="1" x14ac:dyDescent="0.2">
      <c r="A23" s="26"/>
      <c r="B23" s="45" t="s">
        <v>106</v>
      </c>
      <c r="C23" s="537" t="s">
        <v>78</v>
      </c>
      <c r="D23" s="538"/>
      <c r="E23" s="53">
        <v>0</v>
      </c>
      <c r="F23" s="53">
        <v>0</v>
      </c>
      <c r="G23" s="50">
        <v>0</v>
      </c>
      <c r="H23" s="21"/>
      <c r="I23" s="46" t="s">
        <v>107</v>
      </c>
      <c r="J23" s="542" t="s">
        <v>108</v>
      </c>
      <c r="K23" s="542"/>
      <c r="L23" s="53">
        <v>0</v>
      </c>
      <c r="M23" s="53">
        <v>0</v>
      </c>
      <c r="N23" s="52">
        <v>0</v>
      </c>
    </row>
    <row r="24" spans="1:14" s="289" customFormat="1" ht="29.25" customHeight="1" x14ac:dyDescent="0.2">
      <c r="A24" s="287" t="s">
        <v>4</v>
      </c>
      <c r="B24" s="557" t="s">
        <v>195</v>
      </c>
      <c r="C24" s="558"/>
      <c r="D24" s="559"/>
      <c r="E24" s="212">
        <f>SUM(E21:E23)</f>
        <v>0</v>
      </c>
      <c r="F24" s="212">
        <f>SUM(F21:F23)</f>
        <v>0</v>
      </c>
      <c r="G24" s="230">
        <f>SUM(G21:G23)</f>
        <v>0</v>
      </c>
      <c r="H24" s="283" t="s">
        <v>4</v>
      </c>
      <c r="I24" s="557" t="s">
        <v>133</v>
      </c>
      <c r="J24" s="558"/>
      <c r="K24" s="559"/>
      <c r="L24" s="212">
        <f>L20</f>
        <v>458209201</v>
      </c>
      <c r="M24" s="212">
        <f t="shared" ref="M24:N24" si="3">M20</f>
        <v>3175000</v>
      </c>
      <c r="N24" s="288">
        <f t="shared" si="3"/>
        <v>3175000</v>
      </c>
    </row>
    <row r="25" spans="1:14" s="18" customFormat="1" ht="29.25" customHeight="1" thickBot="1" x14ac:dyDescent="0.25">
      <c r="A25" s="548" t="s">
        <v>145</v>
      </c>
      <c r="B25" s="549"/>
      <c r="C25" s="549"/>
      <c r="D25" s="550"/>
      <c r="E25" s="166">
        <f>L24-E24</f>
        <v>458209201</v>
      </c>
      <c r="F25" s="166">
        <f t="shared" ref="F25:G25" si="4">M24-F24</f>
        <v>3175000</v>
      </c>
      <c r="G25" s="166">
        <f t="shared" si="4"/>
        <v>3175000</v>
      </c>
      <c r="H25" s="548" t="s">
        <v>146</v>
      </c>
      <c r="I25" s="549"/>
      <c r="J25" s="549"/>
      <c r="K25" s="550"/>
      <c r="L25" s="167"/>
      <c r="M25" s="168"/>
      <c r="N25" s="161"/>
    </row>
    <row r="26" spans="1:14" s="1" customFormat="1" ht="18" customHeight="1" x14ac:dyDescent="0.2">
      <c r="A26" s="290" t="s">
        <v>111</v>
      </c>
      <c r="B26" s="512" t="s">
        <v>135</v>
      </c>
      <c r="C26" s="513"/>
      <c r="D26" s="514"/>
      <c r="E26" s="291">
        <f>E17+E24</f>
        <v>1661987050</v>
      </c>
      <c r="F26" s="291">
        <f>F17+F24</f>
        <v>1742796319</v>
      </c>
      <c r="G26" s="291">
        <f>G17+G24</f>
        <v>1142522682</v>
      </c>
      <c r="H26" s="290" t="s">
        <v>111</v>
      </c>
      <c r="I26" s="515" t="s">
        <v>134</v>
      </c>
      <c r="J26" s="516"/>
      <c r="K26" s="516"/>
      <c r="L26" s="292">
        <f>L17+L24</f>
        <v>2354305338</v>
      </c>
      <c r="M26" s="292">
        <f>M17+M24</f>
        <v>1751746912</v>
      </c>
      <c r="N26" s="293">
        <f>N17+N24</f>
        <v>1146416397</v>
      </c>
    </row>
    <row r="27" spans="1:14" s="18" customFormat="1" ht="19.5" customHeight="1" thickBot="1" x14ac:dyDescent="0.25">
      <c r="A27" s="522" t="s">
        <v>116</v>
      </c>
      <c r="B27" s="523"/>
      <c r="C27" s="523"/>
      <c r="D27" s="524"/>
      <c r="E27" s="166">
        <f>L26-E26</f>
        <v>692318288</v>
      </c>
      <c r="F27" s="166">
        <f>M26-F26</f>
        <v>8950593</v>
      </c>
      <c r="G27" s="166">
        <f>N26-G26</f>
        <v>3893715</v>
      </c>
      <c r="H27" s="522" t="s">
        <v>117</v>
      </c>
      <c r="I27" s="523"/>
      <c r="J27" s="523"/>
      <c r="K27" s="524"/>
      <c r="L27" s="167">
        <v>0</v>
      </c>
      <c r="M27" s="168">
        <v>0</v>
      </c>
      <c r="N27" s="161">
        <v>0</v>
      </c>
    </row>
    <row r="28" spans="1:14" s="1" customFormat="1" ht="18" customHeight="1" x14ac:dyDescent="0.2">
      <c r="A28" s="63" t="s">
        <v>118</v>
      </c>
      <c r="B28" s="552" t="s">
        <v>119</v>
      </c>
      <c r="C28" s="553"/>
      <c r="D28" s="554"/>
      <c r="E28" s="74">
        <f>E29+E30</f>
        <v>707942288</v>
      </c>
      <c r="F28" s="74">
        <f>F29+F30</f>
        <v>24564592</v>
      </c>
      <c r="G28" s="74">
        <f>G29+G30</f>
        <v>19517715</v>
      </c>
      <c r="H28" s="63" t="s">
        <v>118</v>
      </c>
      <c r="I28" s="552" t="s">
        <v>120</v>
      </c>
      <c r="J28" s="553"/>
      <c r="K28" s="554"/>
      <c r="L28" s="80">
        <f>L29+L30</f>
        <v>15624000</v>
      </c>
      <c r="M28" s="80">
        <f t="shared" ref="M28:N28" si="5">M29+M30</f>
        <v>15624000</v>
      </c>
      <c r="N28" s="81">
        <f t="shared" si="5"/>
        <v>15624000</v>
      </c>
    </row>
    <row r="29" spans="1:14" s="1" customFormat="1" ht="18" customHeight="1" x14ac:dyDescent="0.2">
      <c r="A29" s="44"/>
      <c r="B29" s="555" t="s">
        <v>121</v>
      </c>
      <c r="C29" s="28" t="s">
        <v>2</v>
      </c>
      <c r="D29" s="29" t="s">
        <v>122</v>
      </c>
      <c r="E29" s="73">
        <v>707942288</v>
      </c>
      <c r="F29" s="73">
        <v>24564592</v>
      </c>
      <c r="G29" s="57">
        <v>19517715</v>
      </c>
      <c r="H29" s="44"/>
      <c r="I29" s="555" t="s">
        <v>123</v>
      </c>
      <c r="J29" s="28" t="s">
        <v>2</v>
      </c>
      <c r="K29" s="29" t="s">
        <v>124</v>
      </c>
      <c r="L29" s="55">
        <v>0</v>
      </c>
      <c r="M29" s="56">
        <v>0</v>
      </c>
      <c r="N29" s="57">
        <v>0</v>
      </c>
    </row>
    <row r="30" spans="1:14" s="1" customFormat="1" ht="18" customHeight="1" thickBot="1" x14ac:dyDescent="0.25">
      <c r="A30" s="75"/>
      <c r="B30" s="556"/>
      <c r="C30" s="76" t="s">
        <v>3</v>
      </c>
      <c r="D30" s="77" t="s">
        <v>125</v>
      </c>
      <c r="E30" s="78">
        <v>0</v>
      </c>
      <c r="F30" s="78">
        <v>0</v>
      </c>
      <c r="G30" s="79">
        <v>0</v>
      </c>
      <c r="H30" s="75"/>
      <c r="I30" s="556"/>
      <c r="J30" s="76" t="s">
        <v>3</v>
      </c>
      <c r="K30" s="77" t="s">
        <v>126</v>
      </c>
      <c r="L30" s="380">
        <v>15624000</v>
      </c>
      <c r="M30" s="381">
        <v>15624000</v>
      </c>
      <c r="N30" s="79">
        <v>15624000</v>
      </c>
    </row>
    <row r="31" spans="1:14" s="13" customFormat="1" ht="18" customHeight="1" thickBot="1" x14ac:dyDescent="0.25">
      <c r="A31" s="294" t="s">
        <v>127</v>
      </c>
      <c r="B31" s="551" t="s">
        <v>130</v>
      </c>
      <c r="C31" s="523"/>
      <c r="D31" s="524"/>
      <c r="E31" s="166">
        <f>E26+E28</f>
        <v>2369929338</v>
      </c>
      <c r="F31" s="166">
        <f>F26+F28</f>
        <v>1767360911</v>
      </c>
      <c r="G31" s="166">
        <f>G26+G28</f>
        <v>1162040397</v>
      </c>
      <c r="H31" s="295" t="s">
        <v>127</v>
      </c>
      <c r="I31" s="551" t="s">
        <v>131</v>
      </c>
      <c r="J31" s="523"/>
      <c r="K31" s="524"/>
      <c r="L31" s="296">
        <f>L26+L28</f>
        <v>2369929338</v>
      </c>
      <c r="M31" s="296">
        <f>M26+M28</f>
        <v>1767370912</v>
      </c>
      <c r="N31" s="297">
        <f>N26+N28</f>
        <v>1162040397</v>
      </c>
    </row>
    <row r="32" spans="1:14" x14ac:dyDescent="0.2">
      <c r="L32" s="71"/>
      <c r="M32" s="71"/>
      <c r="N32" s="71"/>
    </row>
  </sheetData>
  <mergeCells count="49">
    <mergeCell ref="C22:D22"/>
    <mergeCell ref="J22:K22"/>
    <mergeCell ref="C23:D23"/>
    <mergeCell ref="J23:K23"/>
    <mergeCell ref="A19:N19"/>
    <mergeCell ref="B20:D20"/>
    <mergeCell ref="I20:K20"/>
    <mergeCell ref="C21:D21"/>
    <mergeCell ref="J21:K21"/>
    <mergeCell ref="A25:D25"/>
    <mergeCell ref="H25:K25"/>
    <mergeCell ref="B29:B30"/>
    <mergeCell ref="I29:I30"/>
    <mergeCell ref="B24:D24"/>
    <mergeCell ref="I24:K24"/>
    <mergeCell ref="B26:D26"/>
    <mergeCell ref="I26:K26"/>
    <mergeCell ref="B31:D31"/>
    <mergeCell ref="I31:K31"/>
    <mergeCell ref="A27:D27"/>
    <mergeCell ref="H27:K27"/>
    <mergeCell ref="B28:D28"/>
    <mergeCell ref="I28:K28"/>
    <mergeCell ref="A16:G16"/>
    <mergeCell ref="J16:K16"/>
    <mergeCell ref="B17:D17"/>
    <mergeCell ref="I17:K17"/>
    <mergeCell ref="A18:D18"/>
    <mergeCell ref="H18:K18"/>
    <mergeCell ref="C15:D15"/>
    <mergeCell ref="J15:K15"/>
    <mergeCell ref="C12:D12"/>
    <mergeCell ref="J12:K12"/>
    <mergeCell ref="C13:D13"/>
    <mergeCell ref="J13:K13"/>
    <mergeCell ref="C14:D14"/>
    <mergeCell ref="J14:K14"/>
    <mergeCell ref="C9:D9"/>
    <mergeCell ref="J9:K9"/>
    <mergeCell ref="A10:N10"/>
    <mergeCell ref="B11:D11"/>
    <mergeCell ref="I11:K11"/>
    <mergeCell ref="A8:G8"/>
    <mergeCell ref="H8:N8"/>
    <mergeCell ref="K1:N1"/>
    <mergeCell ref="A3:N3"/>
    <mergeCell ref="A4:N4"/>
    <mergeCell ref="A5:N5"/>
    <mergeCell ref="D7:K7"/>
  </mergeCells>
  <pageMargins left="0.11811023622047245" right="0.11811023622047245" top="0.59055118110236227" bottom="0.15748031496062992" header="0.31496062992125984" footer="0.31496062992125984"/>
  <pageSetup paperSize="9" scale="72" orientation="landscape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P35"/>
  <sheetViews>
    <sheetView zoomScaleNormal="100" workbookViewId="0">
      <selection activeCell="E24" sqref="E24"/>
    </sheetView>
  </sheetViews>
  <sheetFormatPr defaultRowHeight="12.75" x14ac:dyDescent="0.2"/>
  <cols>
    <col min="1" max="1" width="3.140625" style="4" customWidth="1"/>
    <col min="2" max="2" width="26.85546875" style="72" customWidth="1"/>
    <col min="3" max="3" width="15.85546875" style="4" customWidth="1"/>
    <col min="4" max="4" width="10" style="4" customWidth="1"/>
    <col min="5" max="5" width="9.5703125" style="4" customWidth="1"/>
    <col min="6" max="6" width="11.7109375" style="4" customWidth="1"/>
    <col min="7" max="7" width="11.140625" style="4" customWidth="1"/>
    <col min="8" max="8" width="9.85546875" style="4" customWidth="1"/>
    <col min="9" max="9" width="8.7109375" style="4" customWidth="1"/>
    <col min="10" max="10" width="10.42578125" style="4" customWidth="1"/>
    <col min="11" max="11" width="10.85546875" style="4" customWidth="1"/>
    <col min="12" max="12" width="9.5703125" style="4" customWidth="1"/>
    <col min="13" max="13" width="11.7109375" style="4" customWidth="1"/>
    <col min="14" max="15" width="9.85546875" style="4" customWidth="1"/>
    <col min="16" max="255" width="9.140625" style="4"/>
    <col min="256" max="256" width="3.140625" style="4" customWidth="1"/>
    <col min="257" max="257" width="14.28515625" style="4" customWidth="1"/>
    <col min="258" max="258" width="9.7109375" style="4" customWidth="1"/>
    <col min="259" max="270" width="8.7109375" style="4" customWidth="1"/>
    <col min="271" max="511" width="9.140625" style="4"/>
    <col min="512" max="512" width="3.140625" style="4" customWidth="1"/>
    <col min="513" max="513" width="14.28515625" style="4" customWidth="1"/>
    <col min="514" max="514" width="9.7109375" style="4" customWidth="1"/>
    <col min="515" max="526" width="8.7109375" style="4" customWidth="1"/>
    <col min="527" max="767" width="9.140625" style="4"/>
    <col min="768" max="768" width="3.140625" style="4" customWidth="1"/>
    <col min="769" max="769" width="14.28515625" style="4" customWidth="1"/>
    <col min="770" max="770" width="9.7109375" style="4" customWidth="1"/>
    <col min="771" max="782" width="8.7109375" style="4" customWidth="1"/>
    <col min="783" max="1023" width="9.140625" style="4"/>
    <col min="1024" max="1024" width="3.140625" style="4" customWidth="1"/>
    <col min="1025" max="1025" width="14.28515625" style="4" customWidth="1"/>
    <col min="1026" max="1026" width="9.7109375" style="4" customWidth="1"/>
    <col min="1027" max="1038" width="8.7109375" style="4" customWidth="1"/>
    <col min="1039" max="1279" width="9.140625" style="4"/>
    <col min="1280" max="1280" width="3.140625" style="4" customWidth="1"/>
    <col min="1281" max="1281" width="14.28515625" style="4" customWidth="1"/>
    <col min="1282" max="1282" width="9.7109375" style="4" customWidth="1"/>
    <col min="1283" max="1294" width="8.7109375" style="4" customWidth="1"/>
    <col min="1295" max="1535" width="9.140625" style="4"/>
    <col min="1536" max="1536" width="3.140625" style="4" customWidth="1"/>
    <col min="1537" max="1537" width="14.28515625" style="4" customWidth="1"/>
    <col min="1538" max="1538" width="9.7109375" style="4" customWidth="1"/>
    <col min="1539" max="1550" width="8.7109375" style="4" customWidth="1"/>
    <col min="1551" max="1791" width="9.140625" style="4"/>
    <col min="1792" max="1792" width="3.140625" style="4" customWidth="1"/>
    <col min="1793" max="1793" width="14.28515625" style="4" customWidth="1"/>
    <col min="1794" max="1794" width="9.7109375" style="4" customWidth="1"/>
    <col min="1795" max="1806" width="8.7109375" style="4" customWidth="1"/>
    <col min="1807" max="2047" width="9.140625" style="4"/>
    <col min="2048" max="2048" width="3.140625" style="4" customWidth="1"/>
    <col min="2049" max="2049" width="14.28515625" style="4" customWidth="1"/>
    <col min="2050" max="2050" width="9.7109375" style="4" customWidth="1"/>
    <col min="2051" max="2062" width="8.7109375" style="4" customWidth="1"/>
    <col min="2063" max="2303" width="9.140625" style="4"/>
    <col min="2304" max="2304" width="3.140625" style="4" customWidth="1"/>
    <col min="2305" max="2305" width="14.28515625" style="4" customWidth="1"/>
    <col min="2306" max="2306" width="9.7109375" style="4" customWidth="1"/>
    <col min="2307" max="2318" width="8.7109375" style="4" customWidth="1"/>
    <col min="2319" max="2559" width="9.140625" style="4"/>
    <col min="2560" max="2560" width="3.140625" style="4" customWidth="1"/>
    <col min="2561" max="2561" width="14.28515625" style="4" customWidth="1"/>
    <col min="2562" max="2562" width="9.7109375" style="4" customWidth="1"/>
    <col min="2563" max="2574" width="8.7109375" style="4" customWidth="1"/>
    <col min="2575" max="2815" width="9.140625" style="4"/>
    <col min="2816" max="2816" width="3.140625" style="4" customWidth="1"/>
    <col min="2817" max="2817" width="14.28515625" style="4" customWidth="1"/>
    <col min="2818" max="2818" width="9.7109375" style="4" customWidth="1"/>
    <col min="2819" max="2830" width="8.7109375" style="4" customWidth="1"/>
    <col min="2831" max="3071" width="9.140625" style="4"/>
    <col min="3072" max="3072" width="3.140625" style="4" customWidth="1"/>
    <col min="3073" max="3073" width="14.28515625" style="4" customWidth="1"/>
    <col min="3074" max="3074" width="9.7109375" style="4" customWidth="1"/>
    <col min="3075" max="3086" width="8.7109375" style="4" customWidth="1"/>
    <col min="3087" max="3327" width="9.140625" style="4"/>
    <col min="3328" max="3328" width="3.140625" style="4" customWidth="1"/>
    <col min="3329" max="3329" width="14.28515625" style="4" customWidth="1"/>
    <col min="3330" max="3330" width="9.7109375" style="4" customWidth="1"/>
    <col min="3331" max="3342" width="8.7109375" style="4" customWidth="1"/>
    <col min="3343" max="3583" width="9.140625" style="4"/>
    <col min="3584" max="3584" width="3.140625" style="4" customWidth="1"/>
    <col min="3585" max="3585" width="14.28515625" style="4" customWidth="1"/>
    <col min="3586" max="3586" width="9.7109375" style="4" customWidth="1"/>
    <col min="3587" max="3598" width="8.7109375" style="4" customWidth="1"/>
    <col min="3599" max="3839" width="9.140625" style="4"/>
    <col min="3840" max="3840" width="3.140625" style="4" customWidth="1"/>
    <col min="3841" max="3841" width="14.28515625" style="4" customWidth="1"/>
    <col min="3842" max="3842" width="9.7109375" style="4" customWidth="1"/>
    <col min="3843" max="3854" width="8.7109375" style="4" customWidth="1"/>
    <col min="3855" max="4095" width="9.140625" style="4"/>
    <col min="4096" max="4096" width="3.140625" style="4" customWidth="1"/>
    <col min="4097" max="4097" width="14.28515625" style="4" customWidth="1"/>
    <col min="4098" max="4098" width="9.7109375" style="4" customWidth="1"/>
    <col min="4099" max="4110" width="8.7109375" style="4" customWidth="1"/>
    <col min="4111" max="4351" width="9.140625" style="4"/>
    <col min="4352" max="4352" width="3.140625" style="4" customWidth="1"/>
    <col min="4353" max="4353" width="14.28515625" style="4" customWidth="1"/>
    <col min="4354" max="4354" width="9.7109375" style="4" customWidth="1"/>
    <col min="4355" max="4366" width="8.7109375" style="4" customWidth="1"/>
    <col min="4367" max="4607" width="9.140625" style="4"/>
    <col min="4608" max="4608" width="3.140625" style="4" customWidth="1"/>
    <col min="4609" max="4609" width="14.28515625" style="4" customWidth="1"/>
    <col min="4610" max="4610" width="9.7109375" style="4" customWidth="1"/>
    <col min="4611" max="4622" width="8.7109375" style="4" customWidth="1"/>
    <col min="4623" max="4863" width="9.140625" style="4"/>
    <col min="4864" max="4864" width="3.140625" style="4" customWidth="1"/>
    <col min="4865" max="4865" width="14.28515625" style="4" customWidth="1"/>
    <col min="4866" max="4866" width="9.7109375" style="4" customWidth="1"/>
    <col min="4867" max="4878" width="8.7109375" style="4" customWidth="1"/>
    <col min="4879" max="5119" width="9.140625" style="4"/>
    <col min="5120" max="5120" width="3.140625" style="4" customWidth="1"/>
    <col min="5121" max="5121" width="14.28515625" style="4" customWidth="1"/>
    <col min="5122" max="5122" width="9.7109375" style="4" customWidth="1"/>
    <col min="5123" max="5134" width="8.7109375" style="4" customWidth="1"/>
    <col min="5135" max="5375" width="9.140625" style="4"/>
    <col min="5376" max="5376" width="3.140625" style="4" customWidth="1"/>
    <col min="5377" max="5377" width="14.28515625" style="4" customWidth="1"/>
    <col min="5378" max="5378" width="9.7109375" style="4" customWidth="1"/>
    <col min="5379" max="5390" width="8.7109375" style="4" customWidth="1"/>
    <col min="5391" max="5631" width="9.140625" style="4"/>
    <col min="5632" max="5632" width="3.140625" style="4" customWidth="1"/>
    <col min="5633" max="5633" width="14.28515625" style="4" customWidth="1"/>
    <col min="5634" max="5634" width="9.7109375" style="4" customWidth="1"/>
    <col min="5635" max="5646" width="8.7109375" style="4" customWidth="1"/>
    <col min="5647" max="5887" width="9.140625" style="4"/>
    <col min="5888" max="5888" width="3.140625" style="4" customWidth="1"/>
    <col min="5889" max="5889" width="14.28515625" style="4" customWidth="1"/>
    <col min="5890" max="5890" width="9.7109375" style="4" customWidth="1"/>
    <col min="5891" max="5902" width="8.7109375" style="4" customWidth="1"/>
    <col min="5903" max="6143" width="9.140625" style="4"/>
    <col min="6144" max="6144" width="3.140625" style="4" customWidth="1"/>
    <col min="6145" max="6145" width="14.28515625" style="4" customWidth="1"/>
    <col min="6146" max="6146" width="9.7109375" style="4" customWidth="1"/>
    <col min="6147" max="6158" width="8.7109375" style="4" customWidth="1"/>
    <col min="6159" max="6399" width="9.140625" style="4"/>
    <col min="6400" max="6400" width="3.140625" style="4" customWidth="1"/>
    <col min="6401" max="6401" width="14.28515625" style="4" customWidth="1"/>
    <col min="6402" max="6402" width="9.7109375" style="4" customWidth="1"/>
    <col min="6403" max="6414" width="8.7109375" style="4" customWidth="1"/>
    <col min="6415" max="6655" width="9.140625" style="4"/>
    <col min="6656" max="6656" width="3.140625" style="4" customWidth="1"/>
    <col min="6657" max="6657" width="14.28515625" style="4" customWidth="1"/>
    <col min="6658" max="6658" width="9.7109375" style="4" customWidth="1"/>
    <col min="6659" max="6670" width="8.7109375" style="4" customWidth="1"/>
    <col min="6671" max="6911" width="9.140625" style="4"/>
    <col min="6912" max="6912" width="3.140625" style="4" customWidth="1"/>
    <col min="6913" max="6913" width="14.28515625" style="4" customWidth="1"/>
    <col min="6914" max="6914" width="9.7109375" style="4" customWidth="1"/>
    <col min="6915" max="6926" width="8.7109375" style="4" customWidth="1"/>
    <col min="6927" max="7167" width="9.140625" style="4"/>
    <col min="7168" max="7168" width="3.140625" style="4" customWidth="1"/>
    <col min="7169" max="7169" width="14.28515625" style="4" customWidth="1"/>
    <col min="7170" max="7170" width="9.7109375" style="4" customWidth="1"/>
    <col min="7171" max="7182" width="8.7109375" style="4" customWidth="1"/>
    <col min="7183" max="7423" width="9.140625" style="4"/>
    <col min="7424" max="7424" width="3.140625" style="4" customWidth="1"/>
    <col min="7425" max="7425" width="14.28515625" style="4" customWidth="1"/>
    <col min="7426" max="7426" width="9.7109375" style="4" customWidth="1"/>
    <col min="7427" max="7438" width="8.7109375" style="4" customWidth="1"/>
    <col min="7439" max="7679" width="9.140625" style="4"/>
    <col min="7680" max="7680" width="3.140625" style="4" customWidth="1"/>
    <col min="7681" max="7681" width="14.28515625" style="4" customWidth="1"/>
    <col min="7682" max="7682" width="9.7109375" style="4" customWidth="1"/>
    <col min="7683" max="7694" width="8.7109375" style="4" customWidth="1"/>
    <col min="7695" max="7935" width="9.140625" style="4"/>
    <col min="7936" max="7936" width="3.140625" style="4" customWidth="1"/>
    <col min="7937" max="7937" width="14.28515625" style="4" customWidth="1"/>
    <col min="7938" max="7938" width="9.7109375" style="4" customWidth="1"/>
    <col min="7939" max="7950" width="8.7109375" style="4" customWidth="1"/>
    <col min="7951" max="8191" width="9.140625" style="4"/>
    <col min="8192" max="8192" width="3.140625" style="4" customWidth="1"/>
    <col min="8193" max="8193" width="14.28515625" style="4" customWidth="1"/>
    <col min="8194" max="8194" width="9.7109375" style="4" customWidth="1"/>
    <col min="8195" max="8206" width="8.7109375" style="4" customWidth="1"/>
    <col min="8207" max="8447" width="9.140625" style="4"/>
    <col min="8448" max="8448" width="3.140625" style="4" customWidth="1"/>
    <col min="8449" max="8449" width="14.28515625" style="4" customWidth="1"/>
    <col min="8450" max="8450" width="9.7109375" style="4" customWidth="1"/>
    <col min="8451" max="8462" width="8.7109375" style="4" customWidth="1"/>
    <col min="8463" max="8703" width="9.140625" style="4"/>
    <col min="8704" max="8704" width="3.140625" style="4" customWidth="1"/>
    <col min="8705" max="8705" width="14.28515625" style="4" customWidth="1"/>
    <col min="8706" max="8706" width="9.7109375" style="4" customWidth="1"/>
    <col min="8707" max="8718" width="8.7109375" style="4" customWidth="1"/>
    <col min="8719" max="8959" width="9.140625" style="4"/>
    <col min="8960" max="8960" width="3.140625" style="4" customWidth="1"/>
    <col min="8961" max="8961" width="14.28515625" style="4" customWidth="1"/>
    <col min="8962" max="8962" width="9.7109375" style="4" customWidth="1"/>
    <col min="8963" max="8974" width="8.7109375" style="4" customWidth="1"/>
    <col min="8975" max="9215" width="9.140625" style="4"/>
    <col min="9216" max="9216" width="3.140625" style="4" customWidth="1"/>
    <col min="9217" max="9217" width="14.28515625" style="4" customWidth="1"/>
    <col min="9218" max="9218" width="9.7109375" style="4" customWidth="1"/>
    <col min="9219" max="9230" width="8.7109375" style="4" customWidth="1"/>
    <col min="9231" max="9471" width="9.140625" style="4"/>
    <col min="9472" max="9472" width="3.140625" style="4" customWidth="1"/>
    <col min="9473" max="9473" width="14.28515625" style="4" customWidth="1"/>
    <col min="9474" max="9474" width="9.7109375" style="4" customWidth="1"/>
    <col min="9475" max="9486" width="8.7109375" style="4" customWidth="1"/>
    <col min="9487" max="9727" width="9.140625" style="4"/>
    <col min="9728" max="9728" width="3.140625" style="4" customWidth="1"/>
    <col min="9729" max="9729" width="14.28515625" style="4" customWidth="1"/>
    <col min="9730" max="9730" width="9.7109375" style="4" customWidth="1"/>
    <col min="9731" max="9742" width="8.7109375" style="4" customWidth="1"/>
    <col min="9743" max="9983" width="9.140625" style="4"/>
    <col min="9984" max="9984" width="3.140625" style="4" customWidth="1"/>
    <col min="9985" max="9985" width="14.28515625" style="4" customWidth="1"/>
    <col min="9986" max="9986" width="9.7109375" style="4" customWidth="1"/>
    <col min="9987" max="9998" width="8.7109375" style="4" customWidth="1"/>
    <col min="9999" max="10239" width="9.140625" style="4"/>
    <col min="10240" max="10240" width="3.140625" style="4" customWidth="1"/>
    <col min="10241" max="10241" width="14.28515625" style="4" customWidth="1"/>
    <col min="10242" max="10242" width="9.7109375" style="4" customWidth="1"/>
    <col min="10243" max="10254" width="8.7109375" style="4" customWidth="1"/>
    <col min="10255" max="10495" width="9.140625" style="4"/>
    <col min="10496" max="10496" width="3.140625" style="4" customWidth="1"/>
    <col min="10497" max="10497" width="14.28515625" style="4" customWidth="1"/>
    <col min="10498" max="10498" width="9.7109375" style="4" customWidth="1"/>
    <col min="10499" max="10510" width="8.7109375" style="4" customWidth="1"/>
    <col min="10511" max="10751" width="9.140625" style="4"/>
    <col min="10752" max="10752" width="3.140625" style="4" customWidth="1"/>
    <col min="10753" max="10753" width="14.28515625" style="4" customWidth="1"/>
    <col min="10754" max="10754" width="9.7109375" style="4" customWidth="1"/>
    <col min="10755" max="10766" width="8.7109375" style="4" customWidth="1"/>
    <col min="10767" max="11007" width="9.140625" style="4"/>
    <col min="11008" max="11008" width="3.140625" style="4" customWidth="1"/>
    <col min="11009" max="11009" width="14.28515625" style="4" customWidth="1"/>
    <col min="11010" max="11010" width="9.7109375" style="4" customWidth="1"/>
    <col min="11011" max="11022" width="8.7109375" style="4" customWidth="1"/>
    <col min="11023" max="11263" width="9.140625" style="4"/>
    <col min="11264" max="11264" width="3.140625" style="4" customWidth="1"/>
    <col min="11265" max="11265" width="14.28515625" style="4" customWidth="1"/>
    <col min="11266" max="11266" width="9.7109375" style="4" customWidth="1"/>
    <col min="11267" max="11278" width="8.7109375" style="4" customWidth="1"/>
    <col min="11279" max="11519" width="9.140625" style="4"/>
    <col min="11520" max="11520" width="3.140625" style="4" customWidth="1"/>
    <col min="11521" max="11521" width="14.28515625" style="4" customWidth="1"/>
    <col min="11522" max="11522" width="9.7109375" style="4" customWidth="1"/>
    <col min="11523" max="11534" width="8.7109375" style="4" customWidth="1"/>
    <col min="11535" max="11775" width="9.140625" style="4"/>
    <col min="11776" max="11776" width="3.140625" style="4" customWidth="1"/>
    <col min="11777" max="11777" width="14.28515625" style="4" customWidth="1"/>
    <col min="11778" max="11778" width="9.7109375" style="4" customWidth="1"/>
    <col min="11779" max="11790" width="8.7109375" style="4" customWidth="1"/>
    <col min="11791" max="12031" width="9.140625" style="4"/>
    <col min="12032" max="12032" width="3.140625" style="4" customWidth="1"/>
    <col min="12033" max="12033" width="14.28515625" style="4" customWidth="1"/>
    <col min="12034" max="12034" width="9.7109375" style="4" customWidth="1"/>
    <col min="12035" max="12046" width="8.7109375" style="4" customWidth="1"/>
    <col min="12047" max="12287" width="9.140625" style="4"/>
    <col min="12288" max="12288" width="3.140625" style="4" customWidth="1"/>
    <col min="12289" max="12289" width="14.28515625" style="4" customWidth="1"/>
    <col min="12290" max="12290" width="9.7109375" style="4" customWidth="1"/>
    <col min="12291" max="12302" width="8.7109375" style="4" customWidth="1"/>
    <col min="12303" max="12543" width="9.140625" style="4"/>
    <col min="12544" max="12544" width="3.140625" style="4" customWidth="1"/>
    <col min="12545" max="12545" width="14.28515625" style="4" customWidth="1"/>
    <col min="12546" max="12546" width="9.7109375" style="4" customWidth="1"/>
    <col min="12547" max="12558" width="8.7109375" style="4" customWidth="1"/>
    <col min="12559" max="12799" width="9.140625" style="4"/>
    <col min="12800" max="12800" width="3.140625" style="4" customWidth="1"/>
    <col min="12801" max="12801" width="14.28515625" style="4" customWidth="1"/>
    <col min="12802" max="12802" width="9.7109375" style="4" customWidth="1"/>
    <col min="12803" max="12814" width="8.7109375" style="4" customWidth="1"/>
    <col min="12815" max="13055" width="9.140625" style="4"/>
    <col min="13056" max="13056" width="3.140625" style="4" customWidth="1"/>
    <col min="13057" max="13057" width="14.28515625" style="4" customWidth="1"/>
    <col min="13058" max="13058" width="9.7109375" style="4" customWidth="1"/>
    <col min="13059" max="13070" width="8.7109375" style="4" customWidth="1"/>
    <col min="13071" max="13311" width="9.140625" style="4"/>
    <col min="13312" max="13312" width="3.140625" style="4" customWidth="1"/>
    <col min="13313" max="13313" width="14.28515625" style="4" customWidth="1"/>
    <col min="13314" max="13314" width="9.7109375" style="4" customWidth="1"/>
    <col min="13315" max="13326" width="8.7109375" style="4" customWidth="1"/>
    <col min="13327" max="13567" width="9.140625" style="4"/>
    <col min="13568" max="13568" width="3.140625" style="4" customWidth="1"/>
    <col min="13569" max="13569" width="14.28515625" style="4" customWidth="1"/>
    <col min="13570" max="13570" width="9.7109375" style="4" customWidth="1"/>
    <col min="13571" max="13582" width="8.7109375" style="4" customWidth="1"/>
    <col min="13583" max="13823" width="9.140625" style="4"/>
    <col min="13824" max="13824" width="3.140625" style="4" customWidth="1"/>
    <col min="13825" max="13825" width="14.28515625" style="4" customWidth="1"/>
    <col min="13826" max="13826" width="9.7109375" style="4" customWidth="1"/>
    <col min="13827" max="13838" width="8.7109375" style="4" customWidth="1"/>
    <col min="13839" max="14079" width="9.140625" style="4"/>
    <col min="14080" max="14080" width="3.140625" style="4" customWidth="1"/>
    <col min="14081" max="14081" width="14.28515625" style="4" customWidth="1"/>
    <col min="14082" max="14082" width="9.7109375" style="4" customWidth="1"/>
    <col min="14083" max="14094" width="8.7109375" style="4" customWidth="1"/>
    <col min="14095" max="14335" width="9.140625" style="4"/>
    <col min="14336" max="14336" width="3.140625" style="4" customWidth="1"/>
    <col min="14337" max="14337" width="14.28515625" style="4" customWidth="1"/>
    <col min="14338" max="14338" width="9.7109375" style="4" customWidth="1"/>
    <col min="14339" max="14350" width="8.7109375" style="4" customWidth="1"/>
    <col min="14351" max="14591" width="9.140625" style="4"/>
    <col min="14592" max="14592" width="3.140625" style="4" customWidth="1"/>
    <col min="14593" max="14593" width="14.28515625" style="4" customWidth="1"/>
    <col min="14594" max="14594" width="9.7109375" style="4" customWidth="1"/>
    <col min="14595" max="14606" width="8.7109375" style="4" customWidth="1"/>
    <col min="14607" max="14847" width="9.140625" style="4"/>
    <col min="14848" max="14848" width="3.140625" style="4" customWidth="1"/>
    <col min="14849" max="14849" width="14.28515625" style="4" customWidth="1"/>
    <col min="14850" max="14850" width="9.7109375" style="4" customWidth="1"/>
    <col min="14851" max="14862" width="8.7109375" style="4" customWidth="1"/>
    <col min="14863" max="15103" width="9.140625" style="4"/>
    <col min="15104" max="15104" width="3.140625" style="4" customWidth="1"/>
    <col min="15105" max="15105" width="14.28515625" style="4" customWidth="1"/>
    <col min="15106" max="15106" width="9.7109375" style="4" customWidth="1"/>
    <col min="15107" max="15118" width="8.7109375" style="4" customWidth="1"/>
    <col min="15119" max="15359" width="9.140625" style="4"/>
    <col min="15360" max="15360" width="3.140625" style="4" customWidth="1"/>
    <col min="15361" max="15361" width="14.28515625" style="4" customWidth="1"/>
    <col min="15362" max="15362" width="9.7109375" style="4" customWidth="1"/>
    <col min="15363" max="15374" width="8.7109375" style="4" customWidth="1"/>
    <col min="15375" max="15615" width="9.140625" style="4"/>
    <col min="15616" max="15616" width="3.140625" style="4" customWidth="1"/>
    <col min="15617" max="15617" width="14.28515625" style="4" customWidth="1"/>
    <col min="15618" max="15618" width="9.7109375" style="4" customWidth="1"/>
    <col min="15619" max="15630" width="8.7109375" style="4" customWidth="1"/>
    <col min="15631" max="15871" width="9.140625" style="4"/>
    <col min="15872" max="15872" width="3.140625" style="4" customWidth="1"/>
    <col min="15873" max="15873" width="14.28515625" style="4" customWidth="1"/>
    <col min="15874" max="15874" width="9.7109375" style="4" customWidth="1"/>
    <col min="15875" max="15886" width="8.7109375" style="4" customWidth="1"/>
    <col min="15887" max="16127" width="9.140625" style="4"/>
    <col min="16128" max="16128" width="3.140625" style="4" customWidth="1"/>
    <col min="16129" max="16129" width="14.28515625" style="4" customWidth="1"/>
    <col min="16130" max="16130" width="9.7109375" style="4" customWidth="1"/>
    <col min="16131" max="16142" width="8.7109375" style="4" customWidth="1"/>
    <col min="16143" max="16384" width="9.140625" style="4"/>
  </cols>
  <sheetData>
    <row r="1" spans="1:16" ht="14.25" x14ac:dyDescent="0.2">
      <c r="K1" s="575" t="s">
        <v>157</v>
      </c>
      <c r="L1" s="575"/>
      <c r="M1" s="575"/>
      <c r="N1" s="575"/>
    </row>
    <row r="2" spans="1:16" ht="14.25" customHeight="1" x14ac:dyDescent="0.2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</row>
    <row r="3" spans="1:16" ht="14.25" customHeight="1" x14ac:dyDescent="0.25">
      <c r="A3" s="387" t="s">
        <v>181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</row>
    <row r="4" spans="1:16" ht="15.75" x14ac:dyDescent="0.25">
      <c r="A4" s="387" t="s">
        <v>158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6" ht="15.75" x14ac:dyDescent="0.25">
      <c r="A5" s="387" t="s">
        <v>200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70"/>
      <c r="P5" s="70"/>
    </row>
    <row r="6" spans="1:16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0"/>
      <c r="P6" s="70"/>
    </row>
    <row r="7" spans="1:16" ht="20.100000000000001" customHeight="1" thickBot="1" x14ac:dyDescent="0.25">
      <c r="A7" s="576"/>
      <c r="B7" s="576"/>
      <c r="C7" s="576"/>
      <c r="D7" s="576"/>
      <c r="E7" s="576"/>
      <c r="F7" s="576"/>
      <c r="G7" s="576"/>
      <c r="H7" s="576"/>
      <c r="I7" s="576"/>
      <c r="J7" s="576"/>
      <c r="K7" s="576"/>
      <c r="L7" s="576"/>
      <c r="M7" s="576"/>
      <c r="N7" s="39" t="s">
        <v>172</v>
      </c>
    </row>
    <row r="8" spans="1:16" s="174" customFormat="1" ht="21.95" customHeight="1" x14ac:dyDescent="0.25">
      <c r="A8" s="577"/>
      <c r="B8" s="579" t="s">
        <v>151</v>
      </c>
      <c r="C8" s="581" t="s">
        <v>159</v>
      </c>
      <c r="D8" s="583" t="s">
        <v>152</v>
      </c>
      <c r="E8" s="583"/>
      <c r="F8" s="583"/>
      <c r="G8" s="584"/>
      <c r="H8" s="585" t="s">
        <v>168</v>
      </c>
      <c r="I8" s="583"/>
      <c r="J8" s="583"/>
      <c r="K8" s="583"/>
      <c r="L8" s="583"/>
      <c r="M8" s="583"/>
      <c r="N8" s="586" t="s">
        <v>153</v>
      </c>
    </row>
    <row r="9" spans="1:16" s="174" customFormat="1" ht="31.5" customHeight="1" thickBot="1" x14ac:dyDescent="0.3">
      <c r="A9" s="578"/>
      <c r="B9" s="580"/>
      <c r="C9" s="582"/>
      <c r="D9" s="175" t="s">
        <v>160</v>
      </c>
      <c r="E9" s="175" t="s">
        <v>193</v>
      </c>
      <c r="F9" s="175" t="s">
        <v>161</v>
      </c>
      <c r="G9" s="176" t="str">
        <f>M9</f>
        <v>Összesen</v>
      </c>
      <c r="H9" s="177" t="s">
        <v>162</v>
      </c>
      <c r="I9" s="175" t="s">
        <v>163</v>
      </c>
      <c r="J9" s="175" t="s">
        <v>164</v>
      </c>
      <c r="K9" s="169" t="s">
        <v>166</v>
      </c>
      <c r="L9" s="173" t="s">
        <v>165</v>
      </c>
      <c r="M9" s="175" t="s">
        <v>68</v>
      </c>
      <c r="N9" s="587"/>
    </row>
    <row r="10" spans="1:16" s="174" customFormat="1" ht="20.100000000000001" customHeight="1" x14ac:dyDescent="0.25">
      <c r="A10" s="569" t="s">
        <v>2</v>
      </c>
      <c r="B10" s="572" t="s">
        <v>201</v>
      </c>
      <c r="C10" s="208" t="s">
        <v>191</v>
      </c>
      <c r="D10" s="141">
        <v>0</v>
      </c>
      <c r="E10" s="141">
        <v>0</v>
      </c>
      <c r="F10" s="141">
        <v>4868072</v>
      </c>
      <c r="G10" s="178">
        <f>SUM(D10:F10)</f>
        <v>4868072</v>
      </c>
      <c r="H10" s="179">
        <v>1578732</v>
      </c>
      <c r="I10" s="180">
        <v>55388</v>
      </c>
      <c r="J10" s="181">
        <v>913880</v>
      </c>
      <c r="K10" s="181">
        <v>0</v>
      </c>
      <c r="L10" s="133">
        <v>0</v>
      </c>
      <c r="M10" s="181">
        <f>SUM(H10:L10)</f>
        <v>2548000</v>
      </c>
      <c r="N10" s="182">
        <v>0</v>
      </c>
      <c r="O10" s="183"/>
    </row>
    <row r="11" spans="1:16" s="174" customFormat="1" ht="20.100000000000001" customHeight="1" x14ac:dyDescent="0.25">
      <c r="A11" s="570"/>
      <c r="B11" s="573"/>
      <c r="C11" s="209" t="s">
        <v>192</v>
      </c>
      <c r="D11" s="51">
        <v>0</v>
      </c>
      <c r="E11" s="51">
        <v>0</v>
      </c>
      <c r="F11" s="51">
        <v>0</v>
      </c>
      <c r="G11" s="184">
        <v>0</v>
      </c>
      <c r="H11" s="185">
        <v>2053161</v>
      </c>
      <c r="I11" s="186">
        <v>266911</v>
      </c>
      <c r="J11" s="134">
        <v>0</v>
      </c>
      <c r="K11" s="134">
        <v>0</v>
      </c>
      <c r="L11" s="134">
        <v>0</v>
      </c>
      <c r="M11" s="136">
        <f>SUM(H11:L11)</f>
        <v>2320072</v>
      </c>
      <c r="N11" s="135">
        <v>0</v>
      </c>
      <c r="O11" s="183"/>
    </row>
    <row r="12" spans="1:16" s="174" customFormat="1" ht="20.100000000000001" customHeight="1" thickBot="1" x14ac:dyDescent="0.3">
      <c r="A12" s="570"/>
      <c r="B12" s="574"/>
      <c r="C12" s="298" t="s">
        <v>68</v>
      </c>
      <c r="D12" s="299">
        <f>SUM(D10:D11)</f>
        <v>0</v>
      </c>
      <c r="E12" s="299">
        <v>0</v>
      </c>
      <c r="F12" s="299">
        <f>SUM(F10:F11)</f>
        <v>4868072</v>
      </c>
      <c r="G12" s="300">
        <f>SUM(G10:G11)</f>
        <v>4868072</v>
      </c>
      <c r="H12" s="301">
        <f>SUM(H10:H11)</f>
        <v>3631893</v>
      </c>
      <c r="I12" s="302">
        <f t="shared" ref="I12:K12" si="0">SUM(I10:I11)</f>
        <v>322299</v>
      </c>
      <c r="J12" s="302">
        <f t="shared" si="0"/>
        <v>913880</v>
      </c>
      <c r="K12" s="302">
        <f t="shared" si="0"/>
        <v>0</v>
      </c>
      <c r="L12" s="302">
        <f>SUM(L10:L11)</f>
        <v>0</v>
      </c>
      <c r="M12" s="302">
        <f>SUM(M10:M11)</f>
        <v>4868072</v>
      </c>
      <c r="N12" s="303">
        <f>SUM(N10:N11)</f>
        <v>0</v>
      </c>
      <c r="O12" s="183"/>
    </row>
    <row r="13" spans="1:16" s="174" customFormat="1" ht="20.100000000000001" customHeight="1" x14ac:dyDescent="0.25">
      <c r="A13" s="569" t="s">
        <v>3</v>
      </c>
      <c r="B13" s="566" t="s">
        <v>202</v>
      </c>
      <c r="C13" s="208" t="s">
        <v>191</v>
      </c>
      <c r="D13" s="187">
        <v>0</v>
      </c>
      <c r="E13" s="187">
        <v>0</v>
      </c>
      <c r="F13" s="187">
        <v>3322000</v>
      </c>
      <c r="G13" s="188">
        <f>SUM(D13:F13)</f>
        <v>3322000</v>
      </c>
      <c r="H13" s="189">
        <v>1935827</v>
      </c>
      <c r="I13" s="190">
        <v>0</v>
      </c>
      <c r="J13" s="170">
        <v>1386173</v>
      </c>
      <c r="K13" s="170">
        <v>0</v>
      </c>
      <c r="L13" s="191">
        <v>0</v>
      </c>
      <c r="M13" s="170">
        <f>SUM(H13:L13)</f>
        <v>3322000</v>
      </c>
      <c r="N13" s="192">
        <v>0</v>
      </c>
      <c r="O13" s="183"/>
    </row>
    <row r="14" spans="1:16" s="174" customFormat="1" ht="20.100000000000001" customHeight="1" x14ac:dyDescent="0.25">
      <c r="A14" s="570"/>
      <c r="B14" s="567"/>
      <c r="C14" s="209" t="s">
        <v>192</v>
      </c>
      <c r="D14" s="143">
        <v>0</v>
      </c>
      <c r="E14" s="143">
        <v>0</v>
      </c>
      <c r="F14" s="143">
        <v>0</v>
      </c>
      <c r="G14" s="193">
        <v>0</v>
      </c>
      <c r="H14" s="194">
        <v>0</v>
      </c>
      <c r="I14" s="195">
        <v>0</v>
      </c>
      <c r="J14" s="137">
        <v>0</v>
      </c>
      <c r="K14" s="137">
        <v>0</v>
      </c>
      <c r="L14" s="137">
        <v>0</v>
      </c>
      <c r="M14" s="137">
        <v>0</v>
      </c>
      <c r="N14" s="138">
        <v>0</v>
      </c>
      <c r="O14" s="183"/>
    </row>
    <row r="15" spans="1:16" s="174" customFormat="1" ht="20.100000000000001" customHeight="1" thickBot="1" x14ac:dyDescent="0.3">
      <c r="A15" s="571"/>
      <c r="B15" s="568"/>
      <c r="C15" s="304" t="s">
        <v>68</v>
      </c>
      <c r="D15" s="305">
        <f>SUM(D13:D14)</f>
        <v>0</v>
      </c>
      <c r="E15" s="305">
        <v>0</v>
      </c>
      <c r="F15" s="305">
        <f>SUM(F13:F14)</f>
        <v>3322000</v>
      </c>
      <c r="G15" s="306">
        <f>SUM(G13:G14)</f>
        <v>3322000</v>
      </c>
      <c r="H15" s="307">
        <f>SUM(H13:H14)</f>
        <v>1935827</v>
      </c>
      <c r="I15" s="308">
        <f t="shared" ref="I15:M15" si="1">SUM(I13:I14)</f>
        <v>0</v>
      </c>
      <c r="J15" s="308">
        <f t="shared" si="1"/>
        <v>1386173</v>
      </c>
      <c r="K15" s="308">
        <f t="shared" si="1"/>
        <v>0</v>
      </c>
      <c r="L15" s="308">
        <f t="shared" si="1"/>
        <v>0</v>
      </c>
      <c r="M15" s="308">
        <f t="shared" si="1"/>
        <v>3322000</v>
      </c>
      <c r="N15" s="309">
        <f>SUM(N13:N14)</f>
        <v>0</v>
      </c>
      <c r="O15" s="183"/>
    </row>
    <row r="16" spans="1:16" s="174" customFormat="1" ht="20.100000000000001" customHeight="1" x14ac:dyDescent="0.25">
      <c r="A16" s="560" t="s">
        <v>156</v>
      </c>
      <c r="B16" s="561"/>
      <c r="C16" s="196" t="s">
        <v>154</v>
      </c>
      <c r="D16" s="197">
        <f>D10+D13</f>
        <v>0</v>
      </c>
      <c r="E16" s="197">
        <f t="shared" ref="E16:N16" si="2">E10+E13</f>
        <v>0</v>
      </c>
      <c r="F16" s="197">
        <f t="shared" si="2"/>
        <v>8190072</v>
      </c>
      <c r="G16" s="382">
        <f t="shared" si="2"/>
        <v>8190072</v>
      </c>
      <c r="H16" s="384">
        <f t="shared" si="2"/>
        <v>3514559</v>
      </c>
      <c r="I16" s="197">
        <f t="shared" si="2"/>
        <v>55388</v>
      </c>
      <c r="J16" s="197">
        <f t="shared" si="2"/>
        <v>2300053</v>
      </c>
      <c r="K16" s="197">
        <f t="shared" si="2"/>
        <v>0</v>
      </c>
      <c r="L16" s="197">
        <f t="shared" si="2"/>
        <v>0</v>
      </c>
      <c r="M16" s="197">
        <f t="shared" si="2"/>
        <v>5870000</v>
      </c>
      <c r="N16" s="198">
        <f t="shared" si="2"/>
        <v>0</v>
      </c>
      <c r="O16" s="183"/>
    </row>
    <row r="17" spans="1:15" s="174" customFormat="1" ht="20.100000000000001" customHeight="1" x14ac:dyDescent="0.25">
      <c r="A17" s="562"/>
      <c r="B17" s="563"/>
      <c r="C17" s="199" t="s">
        <v>155</v>
      </c>
      <c r="D17" s="200">
        <f>D11+D14</f>
        <v>0</v>
      </c>
      <c r="E17" s="200">
        <f t="shared" ref="E17:N17" si="3">E11+E14</f>
        <v>0</v>
      </c>
      <c r="F17" s="200">
        <f t="shared" si="3"/>
        <v>0</v>
      </c>
      <c r="G17" s="383">
        <f t="shared" si="3"/>
        <v>0</v>
      </c>
      <c r="H17" s="385">
        <f t="shared" si="3"/>
        <v>2053161</v>
      </c>
      <c r="I17" s="200">
        <f t="shared" si="3"/>
        <v>266911</v>
      </c>
      <c r="J17" s="200">
        <f t="shared" si="3"/>
        <v>0</v>
      </c>
      <c r="K17" s="200">
        <f t="shared" si="3"/>
        <v>0</v>
      </c>
      <c r="L17" s="200">
        <f t="shared" si="3"/>
        <v>0</v>
      </c>
      <c r="M17" s="200">
        <f t="shared" si="3"/>
        <v>2320072</v>
      </c>
      <c r="N17" s="201">
        <f t="shared" si="3"/>
        <v>0</v>
      </c>
      <c r="O17" s="183"/>
    </row>
    <row r="18" spans="1:15" s="174" customFormat="1" ht="20.100000000000001" customHeight="1" thickBot="1" x14ac:dyDescent="0.3">
      <c r="A18" s="564"/>
      <c r="B18" s="565"/>
      <c r="C18" s="202" t="s">
        <v>68</v>
      </c>
      <c r="D18" s="203">
        <f t="shared" ref="D18:N18" si="4">SUM(D16:D17)</f>
        <v>0</v>
      </c>
      <c r="E18" s="203">
        <v>0</v>
      </c>
      <c r="F18" s="203">
        <f>SUM(F16:F17)</f>
        <v>8190072</v>
      </c>
      <c r="G18" s="204">
        <f t="shared" si="4"/>
        <v>8190072</v>
      </c>
      <c r="H18" s="205">
        <f t="shared" si="4"/>
        <v>5567720</v>
      </c>
      <c r="I18" s="206">
        <f t="shared" si="4"/>
        <v>322299</v>
      </c>
      <c r="J18" s="206">
        <f t="shared" si="4"/>
        <v>2300053</v>
      </c>
      <c r="K18" s="206">
        <f t="shared" si="4"/>
        <v>0</v>
      </c>
      <c r="L18" s="206">
        <f t="shared" si="4"/>
        <v>0</v>
      </c>
      <c r="M18" s="206">
        <f t="shared" si="4"/>
        <v>8190072</v>
      </c>
      <c r="N18" s="207">
        <f t="shared" si="4"/>
        <v>0</v>
      </c>
      <c r="O18" s="183"/>
    </row>
    <row r="19" spans="1:15" ht="20.100000000000001" customHeight="1" x14ac:dyDescent="0.2">
      <c r="G19" s="71"/>
      <c r="H19" s="71"/>
      <c r="I19" s="71"/>
      <c r="J19" s="71"/>
      <c r="K19" s="71"/>
      <c r="L19" s="71"/>
      <c r="M19" s="71"/>
    </row>
    <row r="20" spans="1:15" ht="20.100000000000001" customHeight="1" x14ac:dyDescent="0.2"/>
    <row r="21" spans="1:15" ht="20.100000000000001" customHeight="1" x14ac:dyDescent="0.2"/>
    <row r="22" spans="1:15" ht="20.100000000000001" customHeight="1" x14ac:dyDescent="0.2">
      <c r="G22" s="71"/>
    </row>
    <row r="23" spans="1:15" ht="20.100000000000001" customHeight="1" x14ac:dyDescent="0.2">
      <c r="G23" s="71"/>
    </row>
    <row r="24" spans="1:15" x14ac:dyDescent="0.2">
      <c r="G24" s="71"/>
    </row>
    <row r="25" spans="1:15" x14ac:dyDescent="0.2">
      <c r="G25" s="71"/>
    </row>
    <row r="26" spans="1:15" x14ac:dyDescent="0.2">
      <c r="G26" s="71"/>
    </row>
    <row r="27" spans="1:15" x14ac:dyDescent="0.2">
      <c r="G27" s="71"/>
    </row>
    <row r="28" spans="1:15" x14ac:dyDescent="0.2">
      <c r="G28" s="71"/>
    </row>
    <row r="29" spans="1:15" x14ac:dyDescent="0.2">
      <c r="G29" s="71"/>
    </row>
    <row r="30" spans="1:15" x14ac:dyDescent="0.2">
      <c r="G30" s="71"/>
    </row>
    <row r="31" spans="1:15" x14ac:dyDescent="0.2">
      <c r="G31" s="71"/>
    </row>
    <row r="32" spans="1:15" x14ac:dyDescent="0.2">
      <c r="G32" s="71"/>
    </row>
    <row r="33" spans="7:7" x14ac:dyDescent="0.2">
      <c r="G33" s="71"/>
    </row>
    <row r="34" spans="7:7" x14ac:dyDescent="0.2">
      <c r="G34" s="71"/>
    </row>
    <row r="35" spans="7:7" x14ac:dyDescent="0.2">
      <c r="G35" s="71"/>
    </row>
  </sheetData>
  <mergeCells count="17">
    <mergeCell ref="N8:N9"/>
    <mergeCell ref="A16:B18"/>
    <mergeCell ref="B13:B15"/>
    <mergeCell ref="A13:A15"/>
    <mergeCell ref="B10:B12"/>
    <mergeCell ref="K1:N1"/>
    <mergeCell ref="A2:N2"/>
    <mergeCell ref="A3:N3"/>
    <mergeCell ref="A4:N4"/>
    <mergeCell ref="A10:A12"/>
    <mergeCell ref="A5:N5"/>
    <mergeCell ref="A7:M7"/>
    <mergeCell ref="A8:A9"/>
    <mergeCell ref="B8:B9"/>
    <mergeCell ref="C8:C9"/>
    <mergeCell ref="D8:G8"/>
    <mergeCell ref="H8:M8"/>
  </mergeCells>
  <printOptions horizontalCentered="1"/>
  <pageMargins left="0.11811023622047245" right="0.11811023622047245" top="0.55118110236220474" bottom="1.1417322834645669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7</vt:i4>
      </vt:variant>
    </vt:vector>
  </HeadingPairs>
  <TitlesOfParts>
    <vt:vector size="15" baseType="lpstr">
      <vt:lpstr>1.</vt:lpstr>
      <vt:lpstr>2.</vt:lpstr>
      <vt:lpstr>3.</vt:lpstr>
      <vt:lpstr>4.</vt:lpstr>
      <vt:lpstr>5.</vt:lpstr>
      <vt:lpstr>6.</vt:lpstr>
      <vt:lpstr>7.</vt:lpstr>
      <vt:lpstr>8.</vt:lpstr>
      <vt:lpstr>'4.'!Nyomtatási_cím</vt:lpstr>
      <vt:lpstr>'5.'!Nyomtatási_cím</vt:lpstr>
      <vt:lpstr>'6.'!Nyomtatási_cím</vt:lpstr>
      <vt:lpstr>'4.'!Nyomtatási_terület</vt:lpstr>
      <vt:lpstr>'5.'!Nyomtatási_terület</vt:lpstr>
      <vt:lpstr>'6.'!Nyomtatási_terület</vt:lpstr>
      <vt:lpstr>'7.'!Nyomtatási_terület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Pénzügyi csoport</dc:creator>
  <cp:lastModifiedBy>Mar.Norbert</cp:lastModifiedBy>
  <cp:lastPrinted>2025-02-14T09:54:54Z</cp:lastPrinted>
  <dcterms:created xsi:type="dcterms:W3CDTF">2007-02-22T10:27:43Z</dcterms:created>
  <dcterms:modified xsi:type="dcterms:W3CDTF">2025-02-14T09:55:48Z</dcterms:modified>
</cp:coreProperties>
</file>